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F5DDA403-727C-4EDD-B583-4D942119FECF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BS" sheetId="32" r:id="rId1"/>
    <sheet name="PL" sheetId="28" r:id="rId2"/>
    <sheet name="CE" sheetId="30" r:id="rId3"/>
    <sheet name="CF" sheetId="31" r:id="rId4"/>
  </sheets>
  <externalReferences>
    <externalReference r:id="rId5"/>
  </externalReferences>
  <definedNames>
    <definedName name="_xlnm._FilterDatabase" localSheetId="2" hidden="1">CE!#REF!</definedName>
    <definedName name="_xlnm._FilterDatabase" localSheetId="3" hidden="1">CF!#REF!</definedName>
    <definedName name="_xlnm.Print_Area" localSheetId="0">BS!$A$1:$G$57</definedName>
    <definedName name="_xlnm.Print_Area" localSheetId="2">CE!$A$1:$R$46</definedName>
    <definedName name="_xlnm.Print_Area" localSheetId="3">CF!$A$1:$G$81</definedName>
    <definedName name="_xlnm.Print_Area" localSheetId="1">PL!$A$1:$G$128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0" i="30" l="1"/>
  <c r="J41" i="30" s="1"/>
  <c r="J45" i="30" s="1"/>
  <c r="H40" i="30"/>
  <c r="H41" i="30"/>
  <c r="H45" i="30" s="1"/>
  <c r="N45" i="30"/>
  <c r="F45" i="30"/>
  <c r="D45" i="30"/>
  <c r="P43" i="30"/>
  <c r="L43" i="30"/>
  <c r="R43" i="30" s="1"/>
  <c r="N41" i="30"/>
  <c r="F41" i="30"/>
  <c r="D41" i="30"/>
  <c r="P39" i="30"/>
  <c r="P41" i="30" s="1"/>
  <c r="P45" i="30" s="1"/>
  <c r="L39" i="30"/>
  <c r="R36" i="30"/>
  <c r="F23" i="30"/>
  <c r="D23" i="30"/>
  <c r="P22" i="30"/>
  <c r="P23" i="30" s="1"/>
  <c r="N22" i="30"/>
  <c r="N23" i="30" s="1"/>
  <c r="J22" i="30"/>
  <c r="H22" i="30"/>
  <c r="F22" i="30"/>
  <c r="D22" i="30"/>
  <c r="P20" i="30"/>
  <c r="L20" i="30"/>
  <c r="R20" i="30" s="1"/>
  <c r="P18" i="30"/>
  <c r="N18" i="30"/>
  <c r="L18" i="30"/>
  <c r="J18" i="30"/>
  <c r="H18" i="30"/>
  <c r="F18" i="30"/>
  <c r="D18" i="30"/>
  <c r="L17" i="30"/>
  <c r="R17" i="30" s="1"/>
  <c r="L16" i="30"/>
  <c r="R16" i="30" s="1"/>
  <c r="R18" i="30" s="1"/>
  <c r="L13" i="30"/>
  <c r="L22" i="30" s="1"/>
  <c r="L23" i="30" s="1"/>
  <c r="G121" i="28"/>
  <c r="E121" i="28"/>
  <c r="G114" i="28"/>
  <c r="G122" i="28" s="1"/>
  <c r="E114" i="28"/>
  <c r="E122" i="28" s="1"/>
  <c r="G93" i="28"/>
  <c r="E93" i="28"/>
  <c r="G77" i="28"/>
  <c r="E77" i="28"/>
  <c r="G74" i="28"/>
  <c r="G83" i="28" s="1"/>
  <c r="G95" i="28" s="1"/>
  <c r="G97" i="28" s="1"/>
  <c r="E74" i="28"/>
  <c r="E21" i="31" s="1"/>
  <c r="G57" i="28"/>
  <c r="G58" i="28" s="1"/>
  <c r="E57" i="28"/>
  <c r="E58" i="28" s="1"/>
  <c r="G56" i="28"/>
  <c r="E56" i="28"/>
  <c r="G49" i="28"/>
  <c r="E49" i="28"/>
  <c r="G29" i="28"/>
  <c r="E29" i="28"/>
  <c r="G19" i="28"/>
  <c r="G31" i="28" s="1"/>
  <c r="G33" i="28" s="1"/>
  <c r="E19" i="28"/>
  <c r="E31" i="28" s="1"/>
  <c r="E33" i="28" s="1"/>
  <c r="G13" i="28"/>
  <c r="E13" i="28"/>
  <c r="G10" i="28"/>
  <c r="E10" i="28"/>
  <c r="G56" i="32"/>
  <c r="G57" i="32" s="1"/>
  <c r="E56" i="32"/>
  <c r="E57" i="32" s="1"/>
  <c r="G42" i="32"/>
  <c r="E42" i="32"/>
  <c r="G19" i="32"/>
  <c r="E19" i="32"/>
  <c r="E36" i="31"/>
  <c r="E37" i="31"/>
  <c r="E35" i="31"/>
  <c r="E13" i="31"/>
  <c r="E20" i="31"/>
  <c r="E22" i="31"/>
  <c r="E74" i="31"/>
  <c r="R39" i="30" l="1"/>
  <c r="R13" i="30"/>
  <c r="R22" i="30" s="1"/>
  <c r="R23" i="30" s="1"/>
  <c r="L40" i="30"/>
  <c r="G123" i="28"/>
  <c r="E83" i="28"/>
  <c r="E95" i="28" s="1"/>
  <c r="E97" i="28" s="1"/>
  <c r="E123" i="28" s="1"/>
  <c r="E9" i="31"/>
  <c r="E58" i="32"/>
  <c r="L41" i="30" l="1"/>
  <c r="L45" i="30" s="1"/>
  <c r="R40" i="30"/>
  <c r="R41" i="30" s="1"/>
  <c r="R45" i="30" s="1"/>
  <c r="E71" i="31"/>
  <c r="G71" i="31"/>
  <c r="G66" i="31"/>
  <c r="G26" i="31"/>
  <c r="G43" i="31" s="1"/>
  <c r="G73" i="31" l="1"/>
  <c r="G75" i="31" s="1"/>
  <c r="E66" i="31" l="1"/>
  <c r="E26" i="31" l="1"/>
  <c r="E43" i="31" s="1"/>
  <c r="E73" i="31" s="1"/>
  <c r="E75" i="31" s="1"/>
  <c r="E76" i="31" s="1"/>
</calcChain>
</file>

<file path=xl/sharedStrings.xml><?xml version="1.0" encoding="utf-8"?>
<sst xmlns="http://schemas.openxmlformats.org/spreadsheetml/2006/main" count="321" uniqueCount="188">
  <si>
    <t xml:space="preserve">ธนาคารแลนด์ แอนด์ เฮ้าส์ จำกัด (มหาชน) </t>
  </si>
  <si>
    <t>งบฐานะการเงิน</t>
  </si>
  <si>
    <t>30 มิถุนายน</t>
  </si>
  <si>
    <t>31 ธันวาคม</t>
  </si>
  <si>
    <t>สินทรัพย์</t>
  </si>
  <si>
    <t>หมายเหตุ</t>
  </si>
  <si>
    <t>2568</t>
  </si>
  <si>
    <t>2567</t>
  </si>
  <si>
    <t>(พันบาท)</t>
  </si>
  <si>
    <t>เงินสด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</si>
  <si>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</si>
  <si>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</si>
  <si>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</si>
  <si>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</si>
  <si>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</si>
  <si>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 xml:space="preserve">ที่ดิน อาคารและอุปกรณ์สุทธิ </t>
  </si>
  <si>
    <t>สินทรัพย์สิทธิการใช้สุทธิ</t>
  </si>
  <si>
    <t>สินทรัพย์ไม่มีตัวตนสุทธิ</t>
  </si>
  <si>
    <t xml:space="preserve">สินทรัพย์ภาษีเงินได้รอการตัดบัญชี </t>
  </si>
  <si>
    <t>ดอกเบี้ยค้างรับจากเงินลงทุน</t>
  </si>
  <si>
    <t>สินทรัพย์อื่นสุทธิ</t>
  </si>
  <si>
    <t>รวมสินทรัพย์</t>
  </si>
  <si>
    <t>หนี้สินและส่วนของเจ้าของ</t>
  </si>
  <si>
    <t>หนี้สิน</t>
  </si>
  <si>
    <t>เงินรับฝาก</t>
  </si>
  <si>
    <t>รายการระหว่างธนาคารและตลาดเงิน</t>
  </si>
  <si>
    <t>หนี้สินจ่ายคืนเมื่อทวงถาม</t>
  </si>
  <si>
    <t>หนี้สินอนุพันธ์</t>
  </si>
  <si>
    <t>ตราสารหนี้ที่ออกและเงินกู้ยืม</t>
  </si>
  <si>
    <t>ดอกเบี้ยค้างจ่าย</t>
  </si>
  <si>
    <t>ค่าใช้จ่ายค้างจ่าย</t>
  </si>
  <si>
    <t>หนี้สินตามสัญญาเช่า</t>
  </si>
  <si>
    <t>ประมาณการหนี้สิน</t>
  </si>
  <si>
    <t>ภาษีเงินได้ค้างจ่าย</t>
  </si>
  <si>
    <t>รายได้รับล่วงหน้า</t>
  </si>
  <si>
    <t>หนี้สินอื่น</t>
  </si>
  <si>
    <t>รวมหนี้สิน</t>
  </si>
  <si>
    <t xml:space="preserve">ส่วนของเจ้าของ </t>
  </si>
  <si>
    <t>ทุนเรือนหุ้น</t>
  </si>
  <si>
    <t xml:space="preserve">   ทุนจดทะเบียน  </t>
  </si>
  <si>
    <t xml:space="preserve">      หุ้นสามัญ 2,000,000,000 หุ้น มูลค่าหุ้นละ 10 บาท</t>
  </si>
  <si>
    <t xml:space="preserve">   ทุนที่ออกและชำระแล้ว </t>
  </si>
  <si>
    <t>ส่วนเกินมูลค่าหุ้น</t>
  </si>
  <si>
    <t xml:space="preserve">องค์ประกอบอื่นของส่วนของเจ้าของ 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</si>
  <si>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</si>
  <si>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</si>
  <si>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</si>
  <si>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 ยังไม่ได้จัดสรร </t>
  </si>
  <si>
    <t>รวมส่วนของเจ้าของ</t>
  </si>
  <si>
    <t>รวมหนี้สินและส่วนของเจ้าของ</t>
  </si>
  <si>
    <t>ธนาคารแลนด์ แอนด์ เฮ้าส์ จำกัด (มหาชน)</t>
  </si>
  <si>
    <t>งบกำไรขาดทุนและกำไรขาดทุนเบ็ดเสร็จอื่น (ไม่ได้ตรวจสอบ)</t>
  </si>
  <si>
    <t>สำหรับงวดสามเดือนสิ้นสุด</t>
  </si>
  <si>
    <t xml:space="preserve">วันที่ 30 มิถุนายน  </t>
  </si>
  <si>
    <t>รายได้ดอกเบี้ย</t>
  </si>
  <si>
    <t>ค่าใช้จ่ายดอกเบี้ย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</si>
  <si>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</si>
  <si>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</si>
  <si>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</si>
  <si>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</si>
  <si>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>ผ่านกำไรหรือขาดทุน</t>
  </si>
  <si>
    <t>รายได้เงินปันผล</t>
  </si>
  <si>
    <t>รายได้จากการดำเนินงานอื่น ๆ</t>
  </si>
  <si>
    <t>รวมรายได้จากการดำเนินงาน</t>
  </si>
  <si>
    <t>ค่าใช้จ่ายในการดำเนินงานอื่น ๆ</t>
  </si>
  <si>
    <t>ค่าใช้จ่ายเกี่ยวกับพนักงาน</t>
  </si>
  <si>
    <t>ค่าตอบแทนกรรมการ</t>
  </si>
  <si>
    <t>ค่าใช้จ่ายเกี่ยวกับอาคารและอุปกรณ์</t>
  </si>
  <si>
    <t>ค่าภาษีอากร</t>
  </si>
  <si>
    <t>ค่าใช้จ่ายส่งเสริมการขายและโฆษณา</t>
  </si>
  <si>
    <t>ค่าตัดจำหน่ายสินทรัพย์ไม่มีตัวตน</t>
  </si>
  <si>
    <t>ค่าบริการด้านงานสนับสนุน</t>
  </si>
  <si>
    <t>อื่น ๆ</t>
  </si>
  <si>
    <t>รวมค่าใช้จ่ายในการดำเนินงานอื่น ๆ</t>
  </si>
  <si>
    <t>ผลขาดทุนด้านเครดิตที่คาดว่าจะเกิดขึ้น</t>
  </si>
  <si>
    <t>กำไรจากการดำเนินงานก่อนภาษีเงินได้</t>
  </si>
  <si>
    <t>ภาษีเงินได้</t>
  </si>
  <si>
    <t>กำไรสุทธิ</t>
  </si>
  <si>
    <t>กำไรขาดทุนเบ็ดเสร็จอื่น</t>
  </si>
  <si>
    <t>รายการที่จัดประเภทรายการใหม่เข้าไปไว้ในกำไรหรือขาดทุนในภายหลัง</t>
  </si>
  <si>
    <t>ผ่านกำไรขาดทุนเบ็ดเสร็จอื่น</t>
  </si>
  <si>
    <t>ภาษีเงินได้เกี่ยวกับองค์ประกอบของกำไรขาดทุนเบ็ดเสร็จอื่นสำหรับ</t>
  </si>
  <si>
    <t>รายการที่ไม่จัดประเภทรายการใหม่เข้าไปไว้ในกำไรหรือขาดทุนในภายหลัง</t>
  </si>
  <si>
    <t xml:space="preserve">มูลค่ายุติธรรมผ่านกำไรขาดทุนเบ็ดเสร็จอื่น </t>
  </si>
  <si>
    <t>รวมกำไรขาดทุนเบ็ดเสร็จอื่นสุทธิ</t>
  </si>
  <si>
    <t>กำไรขาดทุนเบ็ดเสร็จรวม</t>
  </si>
  <si>
    <t>กำไรต่อหุ้น</t>
  </si>
  <si>
    <r>
      <t xml:space="preserve">กำไรต่อหุ้นขั้นพื้นฐาน </t>
    </r>
    <r>
      <rPr>
        <i/>
        <sz val="16"/>
        <rFont val="Angsana New"/>
        <family val="1"/>
      </rPr>
      <t>(บาท)</t>
    </r>
  </si>
  <si>
    <t>งบกำไรขาดทุนและกำไรขาดทุนเบ็ดเสร็จอื่น</t>
  </si>
  <si>
    <t>สำหรับงวดหกเดือนสิ้นสุด</t>
  </si>
  <si>
    <t>กำไร (ขาดทุน) จากการวัดมูลค่าเงินลงทุนในตราสารหนี้ด้วยมูลค่ายุติธรรม</t>
  </si>
  <si>
    <t>งบการเปลี่ยนแปลงส่วนของเจ้าของ</t>
  </si>
  <si>
    <t>องค์ประกอบอื่นของส่วนของเจ้าของ</t>
  </si>
  <si>
    <t xml:space="preserve">กำไรสะสม </t>
  </si>
  <si>
    <t>(ขาดทุน) กำไรจาก</t>
  </si>
  <si>
    <t>เงินลงทุนในตราสารทุน</t>
  </si>
  <si>
    <t>การวัดมูลค่าเงินลงทุน</t>
  </si>
  <si>
    <t>ที่กำหนดให้วัดมูลค่า</t>
  </si>
  <si>
    <t>ในตราสารหนี้ด้วยมูลค่า</t>
  </si>
  <si>
    <t>ด้วยมูลค่ายุติธรรม</t>
  </si>
  <si>
    <t>ทุนที่ออก</t>
  </si>
  <si>
    <t>ยุติธรรมผ่านกำไรขาดทุน</t>
  </si>
  <si>
    <t>ผ่านกำไรขาดทุน</t>
  </si>
  <si>
    <t>รวมองค์ประกอบอื่น</t>
  </si>
  <si>
    <t>ทุนสำรอง</t>
  </si>
  <si>
    <t>รวมส่วนของ</t>
  </si>
  <si>
    <t>และชำระแล้ว</t>
  </si>
  <si>
    <t>ส่วนเกินมูลค่าหุ้นสามัญ</t>
  </si>
  <si>
    <t>เบ็ดเสร็จอื่น</t>
  </si>
  <si>
    <t>ของส่วนของเจ้าของ</t>
  </si>
  <si>
    <t>ตามกฎหมาย</t>
  </si>
  <si>
    <t>ยังไม่ได้จัดสรร</t>
  </si>
  <si>
    <t>เจ้าของ</t>
  </si>
  <si>
    <t>สำหรับงวดหกเดือนสิ้นสุดวันที่ 30 มิถุนายน 2567</t>
  </si>
  <si>
    <t>ยอดคงเหลือ ณ วันที่ 1 มกราคม 2567</t>
  </si>
  <si>
    <t>กำไรขาดทุนเบ็ดเสร็จสำหรับงวด</t>
  </si>
  <si>
    <t>รวมกำไรขาดทุนเบ็ดเสร็จสำหรับงวด</t>
  </si>
  <si>
    <t>โอนไปกำไรสะสม</t>
  </si>
  <si>
    <t>ยอดคงเหลือ ณ วันที่ 30 มิถุนายน 2567</t>
  </si>
  <si>
    <t>สำหรับงวดหกเดือนสิ้นสุดวันที่ 30 มิถุนายน 2568</t>
  </si>
  <si>
    <t>ยอดคงเหลือ ณ วันที่ 1 มกราคม 2568</t>
  </si>
  <si>
    <t>ยอดคงเหลือ ณ วันที่ 30 มิถุนายน 2568</t>
  </si>
  <si>
    <t>งบกระแสเงินสด</t>
  </si>
  <si>
    <t>วันที่ 30 มิถุนายน</t>
  </si>
  <si>
    <t>กระแสเงินสดจากกิจกรรมดำเนินงาน</t>
  </si>
  <si>
    <t>รายการปรับกระทบกำไรจากการดำเนินงานก่อนภาษีเงินได้เป็น</t>
  </si>
  <si>
    <t>เงินสดรับ (จ่าย) จากกิจกรรมดำเนินงาน</t>
  </si>
  <si>
    <t>ค่าเสื่อมราคาและค่าตัดจำหน่าย</t>
  </si>
  <si>
    <t xml:space="preserve">ผลขาดทุนด้านเครดิตที่คาดว่าจะเกิดขึ้น  </t>
  </si>
  <si>
    <t>ประมาณการหนี้สินสำหรับผลประโยชน์พนักงาน</t>
  </si>
  <si>
    <t>ประมาณการหนี้สินอื่น</t>
  </si>
  <si>
    <t>เงินสดรับดอกเบี้ย</t>
  </si>
  <si>
    <t>เงินสดจ่ายดอกเบี้ย</t>
  </si>
  <si>
    <t>เงินสดจ่ายภาษีเงินได้</t>
  </si>
  <si>
    <t>กำไรจากการดำเนินงานก่อนการเปลี่ยนแปลงในสินทรัพย์และหนี้สินดำเนินงาน</t>
  </si>
  <si>
    <t>เงินให้สินเชื่อแก่ลูกหนี้</t>
  </si>
  <si>
    <t>ทรัพย์สินรอการขาย</t>
  </si>
  <si>
    <t>สินทรัพย์อื่น</t>
  </si>
  <si>
    <t>ตราสารหนี้ที่ออกและเงินกู้ยืมระยะสั้น</t>
  </si>
  <si>
    <t xml:space="preserve">ค่าใช้จ่ายค้างจ่าย </t>
  </si>
  <si>
    <t>กระแสเงินสดจากกิจกรรมลงทุน</t>
  </si>
  <si>
    <t>เงินสดรับจากดอกเบี้ย</t>
  </si>
  <si>
    <t>เงินสดรับจากเงินปันผล</t>
  </si>
  <si>
    <t>เงินสดจ่ายในการซื้อเงินลงทุนในตราสารหนี้ที่วัดมูลค่าด้วยราคาทุนตัดจำหน่าย</t>
  </si>
  <si>
    <t>เงินสดรับจากการไถ่ถอนเงินลงทุนในตราสารหนี้ที่วัดมูลค่าด้วยราคาทุนตัดจำหน่าย</t>
  </si>
  <si>
    <t>เงินสดจ่ายในการซื้อเงินลงทุนในตราสารหนี้ที่วัดมูลค่าด้วยมูลค่ายุติธรรม</t>
  </si>
  <si>
    <t>เงินสดรับจากการจำหน่ายและไถ่ถอนเงินลงทุนในตราสารหนี้ที่วัดมูลค่าด้วยมูลค่ายุติธรรม</t>
  </si>
  <si>
    <t>เงินสดรับจากการจำหน่ายและรับคืนทุนจากเงินลงทุนในตราสารทุน</t>
  </si>
  <si>
    <t>ที่กำหนดให้วัดมูลค่าด้วยมูลค่ายุติธรรมผ่านกำไรขาดทุนเบ็ดเสร็จอื่น</t>
  </si>
  <si>
    <t>เงินสดจ่ายในการซื้ออาคารและอุปกรณ์</t>
  </si>
  <si>
    <t>เงินสดรับจากการจำหน่ายอุปกรณ์</t>
  </si>
  <si>
    <t>เงินสดจ่ายในการซื้อสินทรัพย์ไม่มีตัวตน</t>
  </si>
  <si>
    <t>กระแสเงินสดจากกิจกรรมจัดหาเงิน</t>
  </si>
  <si>
    <t>เงินสดจ่ายชำระหนี้สินตามสัญญาเช่า</t>
  </si>
  <si>
    <t>เงินสด ณ วันที่ 1 มกราคม</t>
  </si>
  <si>
    <t>เงินสด ณ วันที่ 30 มิถุนายน</t>
  </si>
  <si>
    <t>ข้อมูลเพิ่มเติมเกี่ยวกับงบกระแสเงินสด</t>
  </si>
  <si>
    <t>รายการที่มิใช่เงินสด:</t>
  </si>
  <si>
    <t>8, 27</t>
  </si>
  <si>
    <t>11, 27</t>
  </si>
  <si>
    <t>17, 27</t>
  </si>
  <si>
    <t>18, 27</t>
  </si>
  <si>
    <t>19, 27</t>
  </si>
  <si>
    <t>20, 27</t>
  </si>
  <si>
    <t>27, 29</t>
  </si>
  <si>
    <t>22, 27</t>
  </si>
  <si>
    <t>27, 32</t>
  </si>
  <si>
    <t>27, 33</t>
  </si>
  <si>
    <t>-</t>
  </si>
  <si>
    <t>เงินสดรับจากการออกหุ้นกู้ด้อยสิทธิ</t>
  </si>
  <si>
    <t>ผลขาดทุนจากการด้อยค่าของทรัพย์สินรอการขาย</t>
  </si>
  <si>
    <t>(ขาดทุน) กำไรจากเงินลงทุนในตราสารทุนที่กำหนดให้วัดมูลค่าด้วย</t>
  </si>
  <si>
    <t>กำไรจากการวัดมูลค่าเงินลงทุนในตราสารหนี้ด้วยมูลค่ายุติธรรม</t>
  </si>
  <si>
    <t>กำไร (ขาดทุน) สุทธิจากเงินลงทุน</t>
  </si>
  <si>
    <t>กำไรสุทธิจากเครื่องมือทางการเงินที่วัดมูลค่าด้วยมูลค่ายุติธรรม</t>
  </si>
  <si>
    <t>ขาดทุนจากเงินลงทุนในตราสารทุนที่กำหนดให้วัดมูลค่าด้วย</t>
  </si>
  <si>
    <t>กำไรจากเครื่องมือทางการเงินที่วัดมูลค่าด้วยมูลค่ายุติธรรมผ่านกำไรหรือขาดทุน</t>
  </si>
  <si>
    <t>(กำไร) ขาดทุนจากการจำหน่าย/ตัดจำหน่ายส่วนปรับปรุงอาคารเช่าและอุปกรณ์</t>
  </si>
  <si>
    <t>(กำไร) ขาดทุนจากการเปลี่ยนแปลงสัญญาเช่า</t>
  </si>
  <si>
    <t xml:space="preserve">(กำไร) ขาดทุนจากการจำหน่ายเงินลงทุน </t>
  </si>
  <si>
    <t>เงินสดสุทธิใช้ไปในกิจกรรมดำเนินงาน</t>
  </si>
  <si>
    <t>เงินสดสุทธิ (ใช้ไปใน) ได้มาจากกิจกรรมลงทุน</t>
  </si>
  <si>
    <t>เงินสดสุทธิได้มาจาก (ใช้ไปใน) กิจกรรมจัดหาเงิน</t>
  </si>
  <si>
    <t>เงินสด (ลดลง) เพิ่มขึ้นสุทธิ</t>
  </si>
  <si>
    <t>หนี้สินดำเนินงานเพิ่มขึ้น (ลดลง)</t>
  </si>
  <si>
    <t>สินทรัพย์ดำเนินงาน (ลดลง) เพิ่มขึ้น</t>
  </si>
  <si>
    <t>เจ้าหนี้จากการซื้อขายหลักทรัพย์เพิ่มขึ้น</t>
  </si>
  <si>
    <t>เจ้าหนี้ค่าซื้ออุปกรณ์และสินทรัพย์ไม่มีตัวตน (ลดลง) เพิ่มขึ้น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</si>
</sst>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0.0%"/>
    <numFmt numFmtId="166" formatCode="_(* #,##0_);_(* \(#,##0\);_(* &quot;-          &quot;??_);_(@_)"/>
    <numFmt numFmtId="167" formatCode="_(* #,##0.00_);_(* \(#,##0.00\);_(* &quot;-          &quot;??_);_(@_)"/>
    <numFmt numFmtId="168" formatCode="_(* #,##0.00_);_(* \(#,##0.00\);_(* &quot;-&quot;_);_(@_)"/>
    <numFmt numFmtId="169" formatCode="#,##0.000;\-#,##0.000"/>
  </numFmts>
  <fonts count="23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u/>
      <sz val="15"/>
      <name val="Angsana New"/>
      <family val="1"/>
    </font>
    <font>
      <i/>
      <u/>
      <sz val="15"/>
      <name val="Angsana New"/>
      <family val="1"/>
    </font>
    <font>
      <sz val="15"/>
      <color theme="0"/>
      <name val="Angsana New"/>
      <family val="1"/>
    </font>
    <font>
      <b/>
      <i/>
      <sz val="16"/>
      <name val="Angsana New"/>
      <family val="1"/>
    </font>
    <font>
      <b/>
      <i/>
      <sz val="15"/>
      <name val="Angsana New"/>
      <family val="1"/>
    </font>
    <font>
      <sz val="15"/>
      <name val="Arial"/>
      <family val="2"/>
    </font>
    <font>
      <sz val="15"/>
      <color theme="1"/>
      <name val="Angsana New"/>
      <family val="1"/>
    </font>
    <font>
      <sz val="15"/>
      <color rgb="FFFF0000"/>
      <name val="Angsana New"/>
      <family val="1"/>
    </font>
    <font>
      <sz val="10"/>
      <color theme="5"/>
      <name val="ApFont"/>
    </font>
    <font>
      <sz val="15"/>
      <color rgb="FFFFFF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0" fillId="0" borderId="0"/>
    <xf numFmtId="4" fontId="1" fillId="0" borderId="0" applyFont="0" applyFill="0" applyBorder="0" applyAlignment="0" applyProtection="0"/>
    <xf numFmtId="0" fontId="6" fillId="0" borderId="0"/>
  </cellStyleXfs>
  <cellXfs count="192">
    <xf numFmtId="0" fontId="0" fillId="0" borderId="0" xfId="0"/>
    <xf numFmtId="38" fontId="8" fillId="0" borderId="0" xfId="0" applyNumberFormat="1" applyFont="1" applyAlignment="1">
      <alignment horizontal="left" vertical="center"/>
    </xf>
    <xf numFmtId="166" fontId="7" fillId="0" borderId="0" xfId="1" applyNumberFormat="1" applyFont="1" applyFill="1" applyAlignment="1">
      <alignment horizontal="centerContinuous" vertical="center"/>
    </xf>
    <xf numFmtId="166" fontId="7" fillId="0" borderId="0" xfId="1" applyNumberFormat="1" applyFont="1" applyFill="1" applyAlignment="1">
      <alignment horizontal="right" vertical="center"/>
    </xf>
    <xf numFmtId="3" fontId="7" fillId="0" borderId="0" xfId="1" applyNumberFormat="1" applyFont="1" applyFill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3" fontId="7" fillId="0" borderId="0" xfId="1" applyNumberFormat="1" applyFont="1" applyFill="1" applyAlignment="1">
      <alignment vertical="center"/>
    </xf>
    <xf numFmtId="41" fontId="7" fillId="0" borderId="0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vertical="center"/>
    </xf>
    <xf numFmtId="41" fontId="7" fillId="0" borderId="0" xfId="1" applyNumberFormat="1" applyFont="1" applyFill="1" applyBorder="1" applyAlignment="1">
      <alignment horizontal="center" vertical="center"/>
    </xf>
    <xf numFmtId="39" fontId="7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>
      <alignment horizontal="right" vertical="center"/>
    </xf>
    <xf numFmtId="166" fontId="8" fillId="0" borderId="0" xfId="1" applyNumberFormat="1" applyFont="1" applyFill="1" applyAlignment="1">
      <alignment horizontal="right" vertical="center"/>
    </xf>
    <xf numFmtId="39" fontId="7" fillId="0" borderId="0" xfId="1" applyNumberFormat="1" applyFont="1" applyFill="1" applyAlignment="1">
      <alignment horizontal="right" vertical="center"/>
    </xf>
    <xf numFmtId="39" fontId="7" fillId="0" borderId="0" xfId="1" applyNumberFormat="1" applyFont="1" applyFill="1" applyBorder="1" applyAlignment="1">
      <alignment horizontal="center" vertical="center"/>
    </xf>
    <xf numFmtId="41" fontId="7" fillId="0" borderId="3" xfId="1" applyNumberFormat="1" applyFont="1" applyFill="1" applyBorder="1" applyAlignment="1">
      <alignment horizontal="right" vertical="center"/>
    </xf>
    <xf numFmtId="3" fontId="7" fillId="0" borderId="0" xfId="1" applyNumberFormat="1" applyFont="1" applyFill="1" applyBorder="1" applyAlignment="1">
      <alignment vertical="center"/>
    </xf>
    <xf numFmtId="37" fontId="7" fillId="0" borderId="0" xfId="1" applyNumberFormat="1" applyFont="1" applyFill="1" applyBorder="1" applyAlignment="1">
      <alignment horizontal="right" vertical="center"/>
    </xf>
    <xf numFmtId="37" fontId="7" fillId="0" borderId="0" xfId="1" applyNumberFormat="1" applyFont="1" applyFill="1" applyBorder="1" applyAlignment="1">
      <alignment vertical="center"/>
    </xf>
    <xf numFmtId="41" fontId="7" fillId="0" borderId="0" xfId="1" applyNumberFormat="1" applyFont="1" applyFill="1" applyBorder="1" applyAlignment="1">
      <alignment horizontal="right"/>
    </xf>
    <xf numFmtId="39" fontId="7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38" fontId="10" fillId="0" borderId="0" xfId="0" applyNumberFormat="1" applyFont="1" applyAlignment="1">
      <alignment vertical="center"/>
    </xf>
    <xf numFmtId="41" fontId="10" fillId="0" borderId="0" xfId="1" applyNumberFormat="1" applyFont="1" applyFill="1" applyAlignment="1">
      <alignment horizontal="right" vertical="center"/>
    </xf>
    <xf numFmtId="41" fontId="10" fillId="0" borderId="0" xfId="0" applyNumberFormat="1" applyFont="1" applyAlignment="1">
      <alignment vertical="center"/>
    </xf>
    <xf numFmtId="168" fontId="10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Alignment="1">
      <alignment vertical="center"/>
    </xf>
    <xf numFmtId="4" fontId="10" fillId="0" borderId="0" xfId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9" fontId="10" fillId="0" borderId="0" xfId="1" applyNumberFormat="1" applyFont="1" applyFill="1" applyBorder="1" applyAlignment="1">
      <alignment vertical="center"/>
    </xf>
    <xf numFmtId="3" fontId="10" fillId="0" borderId="0" xfId="1" applyNumberFormat="1" applyFont="1" applyFill="1" applyAlignment="1">
      <alignment vertical="center"/>
    </xf>
    <xf numFmtId="166" fontId="7" fillId="0" borderId="0" xfId="1" applyNumberFormat="1" applyFont="1" applyFill="1" applyBorder="1" applyAlignment="1">
      <alignment horizontal="centerContinuous" vertical="center"/>
    </xf>
    <xf numFmtId="41" fontId="7" fillId="0" borderId="7" xfId="1" applyNumberFormat="1" applyFont="1" applyFill="1" applyBorder="1" applyAlignment="1">
      <alignment horizontal="right"/>
    </xf>
    <xf numFmtId="41" fontId="7" fillId="0" borderId="3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centerContinuous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4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8" fontId="12" fillId="0" borderId="0" xfId="1" applyNumberFormat="1" applyFont="1" applyFill="1" applyBorder="1" applyAlignment="1">
      <alignment horizontal="right" vertical="center"/>
    </xf>
    <xf numFmtId="41" fontId="12" fillId="0" borderId="5" xfId="1" applyNumberFormat="1" applyFont="1" applyFill="1" applyBorder="1" applyAlignment="1">
      <alignment horizontal="right" vertical="center"/>
    </xf>
    <xf numFmtId="41" fontId="12" fillId="0" borderId="4" xfId="1" applyNumberFormat="1" applyFont="1" applyFill="1" applyBorder="1" applyAlignment="1">
      <alignment horizontal="right" vertical="center"/>
    </xf>
    <xf numFmtId="168" fontId="7" fillId="0" borderId="4" xfId="1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8" fillId="0" borderId="0" xfId="12" quotePrefix="1" applyFont="1"/>
    <xf numFmtId="0" fontId="18" fillId="0" borderId="0" xfId="0" applyFont="1" applyAlignment="1">
      <alignment vertical="center" wrapText="1"/>
    </xf>
    <xf numFmtId="15" fontId="18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37" fontId="10" fillId="0" borderId="0" xfId="0" applyNumberFormat="1" applyFont="1" applyAlignment="1">
      <alignment horizontal="right" vertical="center"/>
    </xf>
    <xf numFmtId="37" fontId="10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vertical="center"/>
    </xf>
    <xf numFmtId="37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1" fontId="12" fillId="0" borderId="0" xfId="1" applyNumberFormat="1" applyFont="1" applyFill="1" applyBorder="1" applyAlignment="1">
      <alignment horizontal="right" vertical="center"/>
    </xf>
    <xf numFmtId="41" fontId="10" fillId="0" borderId="3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vertical="center"/>
    </xf>
    <xf numFmtId="41" fontId="12" fillId="0" borderId="3" xfId="1" applyNumberFormat="1" applyFont="1" applyFill="1" applyBorder="1" applyAlignment="1">
      <alignment horizontal="right" vertical="center"/>
    </xf>
    <xf numFmtId="39" fontId="12" fillId="0" borderId="0" xfId="1" applyNumberFormat="1" applyFont="1" applyFill="1" applyBorder="1" applyAlignment="1">
      <alignment vertical="center"/>
    </xf>
    <xf numFmtId="37" fontId="11" fillId="0" borderId="0" xfId="0" applyNumberFormat="1" applyFont="1" applyAlignment="1">
      <alignment vertical="center"/>
    </xf>
    <xf numFmtId="167" fontId="10" fillId="0" borderId="0" xfId="1" quotePrefix="1" applyNumberFormat="1" applyFont="1" applyFill="1" applyAlignment="1">
      <alignment horizontal="center" vertical="center"/>
    </xf>
    <xf numFmtId="3" fontId="13" fillId="0" borderId="0" xfId="1" applyNumberFormat="1" applyFont="1" applyFill="1" applyAlignment="1">
      <alignment vertical="center"/>
    </xf>
    <xf numFmtId="164" fontId="7" fillId="0" borderId="0" xfId="1" applyNumberFormat="1" applyFont="1" applyFill="1" applyAlignment="1">
      <alignment horizontal="center" vertical="center"/>
    </xf>
    <xf numFmtId="166" fontId="10" fillId="0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41" fontId="15" fillId="0" borderId="0" xfId="0" applyNumberFormat="1" applyFont="1" applyAlignment="1">
      <alignment horizontal="right" vertical="center"/>
    </xf>
    <xf numFmtId="168" fontId="15" fillId="0" borderId="0" xfId="1" applyNumberFormat="1" applyFont="1" applyFill="1" applyBorder="1" applyAlignment="1">
      <alignment horizontal="right" vertical="center"/>
    </xf>
    <xf numFmtId="41" fontId="15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Continuous" vertical="center"/>
    </xf>
    <xf numFmtId="38" fontId="12" fillId="0" borderId="0" xfId="0" applyNumberFormat="1" applyFont="1" applyAlignment="1">
      <alignment vertical="center"/>
    </xf>
    <xf numFmtId="38" fontId="17" fillId="0" borderId="0" xfId="0" applyNumberFormat="1" applyFont="1" applyAlignment="1">
      <alignment vertical="center"/>
    </xf>
    <xf numFmtId="38" fontId="10" fillId="0" borderId="0" xfId="0" applyNumberFormat="1" applyFont="1" applyAlignment="1">
      <alignment horizontal="left" vertical="center" indent="1"/>
    </xf>
    <xf numFmtId="38" fontId="10" fillId="0" borderId="0" xfId="0" applyNumberFormat="1" applyFont="1" applyAlignment="1">
      <alignment horizontal="left" vertical="center" indent="2"/>
    </xf>
    <xf numFmtId="38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centerContinuous" vertical="center"/>
    </xf>
    <xf numFmtId="3" fontId="10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49" fontId="10" fillId="0" borderId="0" xfId="0" quotePrefix="1" applyNumberFormat="1" applyFont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vertical="center"/>
    </xf>
    <xf numFmtId="38" fontId="11" fillId="0" borderId="0" xfId="0" applyNumberFormat="1" applyFont="1" applyAlignment="1">
      <alignment horizontal="left" vertical="center" indent="1"/>
    </xf>
    <xf numFmtId="41" fontId="10" fillId="0" borderId="0" xfId="0" applyNumberFormat="1" applyFont="1" applyAlignment="1">
      <alignment horizontal="right" vertical="center"/>
    </xf>
    <xf numFmtId="41" fontId="10" fillId="0" borderId="3" xfId="0" applyNumberFormat="1" applyFont="1" applyBorder="1" applyAlignment="1">
      <alignment horizontal="right" vertical="center"/>
    </xf>
    <xf numFmtId="38" fontId="1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41" fontId="12" fillId="0" borderId="5" xfId="0" applyNumberFormat="1" applyFont="1" applyBorder="1" applyAlignment="1">
      <alignment horizontal="right" vertical="center"/>
    </xf>
    <xf numFmtId="41" fontId="12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right"/>
    </xf>
    <xf numFmtId="41" fontId="12" fillId="0" borderId="5" xfId="0" applyNumberFormat="1" applyFont="1" applyBorder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41" fontId="12" fillId="0" borderId="0" xfId="0" applyNumberFormat="1" applyFont="1" applyAlignment="1">
      <alignment horizontal="right" vertical="center"/>
    </xf>
    <xf numFmtId="41" fontId="12" fillId="0" borderId="6" xfId="0" applyNumberFormat="1" applyFont="1" applyBorder="1" applyAlignment="1">
      <alignment horizontal="right" vertical="center"/>
    </xf>
    <xf numFmtId="41" fontId="15" fillId="0" borderId="0" xfId="0" applyNumberFormat="1" applyFont="1" applyAlignment="1">
      <alignment vertical="center"/>
    </xf>
    <xf numFmtId="38" fontId="10" fillId="0" borderId="0" xfId="9" applyNumberFormat="1" applyFont="1" applyAlignment="1">
      <alignment horizontal="left" vertical="center" indent="1"/>
    </xf>
    <xf numFmtId="3" fontId="10" fillId="0" borderId="0" xfId="0" applyNumberFormat="1" applyFont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Alignment="1">
      <alignment horizontal="right"/>
    </xf>
    <xf numFmtId="0" fontId="10" fillId="0" borderId="0" xfId="0" applyFont="1" applyAlignment="1">
      <alignment horizontal="left"/>
    </xf>
    <xf numFmtId="166" fontId="11" fillId="0" borderId="0" xfId="1" applyNumberFormat="1" applyFont="1" applyFill="1" applyAlignment="1"/>
    <xf numFmtId="166" fontId="10" fillId="0" borderId="0" xfId="1" applyNumberFormat="1" applyFont="1" applyFill="1" applyAlignment="1"/>
    <xf numFmtId="4" fontId="10" fillId="0" borderId="0" xfId="1" applyFont="1" applyFill="1" applyBorder="1" applyAlignment="1">
      <alignment horizontal="right"/>
    </xf>
    <xf numFmtId="166" fontId="10" fillId="0" borderId="0" xfId="1" applyNumberFormat="1" applyFont="1" applyFill="1" applyBorder="1" applyAlignment="1">
      <alignment horizontal="right"/>
    </xf>
    <xf numFmtId="166" fontId="11" fillId="0" borderId="0" xfId="1" applyNumberFormat="1" applyFont="1" applyFill="1" applyBorder="1" applyAlignment="1"/>
    <xf numFmtId="166" fontId="10" fillId="0" borderId="0" xfId="1" applyNumberFormat="1" applyFont="1" applyFill="1" applyBorder="1" applyAlignment="1"/>
    <xf numFmtId="4" fontId="10" fillId="0" borderId="0" xfId="1" applyFont="1" applyFill="1" applyBorder="1" applyAlignment="1"/>
    <xf numFmtId="41" fontId="15" fillId="0" borderId="0" xfId="13" applyNumberFormat="1" applyFont="1" applyFill="1" applyAlignment="1">
      <alignment horizontal="right"/>
    </xf>
    <xf numFmtId="41" fontId="20" fillId="0" borderId="0" xfId="1" applyNumberFormat="1" applyFont="1" applyFill="1" applyAlignment="1">
      <alignment horizontal="right"/>
    </xf>
    <xf numFmtId="39" fontId="10" fillId="0" borderId="0" xfId="1" applyNumberFormat="1" applyFont="1" applyFill="1" applyBorder="1" applyAlignment="1"/>
    <xf numFmtId="38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"/>
    </xf>
    <xf numFmtId="166" fontId="10" fillId="0" borderId="0" xfId="1" quotePrefix="1" applyNumberFormat="1" applyFont="1" applyFill="1" applyBorder="1" applyAlignment="1">
      <alignment horizontal="center"/>
    </xf>
    <xf numFmtId="38" fontId="12" fillId="0" borderId="0" xfId="0" applyNumberFormat="1" applyFont="1"/>
    <xf numFmtId="0" fontId="13" fillId="0" borderId="0" xfId="0" applyFont="1"/>
    <xf numFmtId="38" fontId="10" fillId="0" borderId="0" xfId="0" applyNumberFormat="1" applyFont="1"/>
    <xf numFmtId="41" fontId="10" fillId="0" borderId="0" xfId="1" applyNumberFormat="1" applyFont="1" applyFill="1" applyAlignment="1">
      <alignment horizontal="right"/>
    </xf>
    <xf numFmtId="41" fontId="10" fillId="0" borderId="0" xfId="0" applyNumberFormat="1" applyFont="1"/>
    <xf numFmtId="168" fontId="10" fillId="0" borderId="0" xfId="1" applyNumberFormat="1" applyFont="1" applyFill="1" applyBorder="1" applyAlignment="1">
      <alignment horizontal="right"/>
    </xf>
    <xf numFmtId="0" fontId="19" fillId="0" borderId="0" xfId="0" quotePrefix="1" applyFont="1" applyAlignment="1">
      <alignment horizontal="left"/>
    </xf>
    <xf numFmtId="41" fontId="12" fillId="0" borderId="6" xfId="1" applyNumberFormat="1" applyFont="1" applyFill="1" applyBorder="1" applyAlignment="1">
      <alignment horizontal="right"/>
    </xf>
    <xf numFmtId="168" fontId="12" fillId="0" borderId="0" xfId="1" applyNumberFormat="1" applyFont="1" applyFill="1" applyBorder="1" applyAlignment="1">
      <alignment horizontal="right"/>
    </xf>
    <xf numFmtId="166" fontId="10" fillId="0" borderId="0" xfId="1" quotePrefix="1" applyNumberFormat="1" applyFont="1" applyFill="1" applyBorder="1" applyAlignment="1"/>
    <xf numFmtId="38" fontId="17" fillId="0" borderId="0" xfId="0" applyNumberFormat="1" applyFont="1"/>
    <xf numFmtId="0" fontId="11" fillId="0" borderId="0" xfId="0" applyFont="1"/>
    <xf numFmtId="4" fontId="10" fillId="0" borderId="0" xfId="1" applyFont="1" applyFill="1" applyAlignment="1"/>
    <xf numFmtId="41" fontId="10" fillId="0" borderId="0" xfId="1" applyNumberFormat="1" applyFont="1" applyFill="1" applyBorder="1" applyAlignment="1">
      <alignment horizontal="right"/>
    </xf>
    <xf numFmtId="168" fontId="10" fillId="0" borderId="0" xfId="0" applyNumberFormat="1" applyFont="1"/>
    <xf numFmtId="41" fontId="12" fillId="0" borderId="5" xfId="1" applyNumberFormat="1" applyFont="1" applyFill="1" applyBorder="1" applyAlignment="1">
      <alignment horizontal="right"/>
    </xf>
    <xf numFmtId="38" fontId="10" fillId="0" borderId="0" xfId="0" applyNumberFormat="1" applyFont="1" applyAlignment="1">
      <alignment horizontal="left"/>
    </xf>
    <xf numFmtId="41" fontId="10" fillId="0" borderId="4" xfId="1" applyNumberFormat="1" applyFont="1" applyFill="1" applyBorder="1" applyAlignment="1">
      <alignment horizontal="right"/>
    </xf>
    <xf numFmtId="41" fontId="10" fillId="0" borderId="0" xfId="1" applyNumberFormat="1" applyFont="1" applyFill="1" applyBorder="1" applyAlignment="1">
      <alignment horizontal="center"/>
    </xf>
    <xf numFmtId="168" fontId="10" fillId="0" borderId="0" xfId="1" applyNumberFormat="1" applyFont="1" applyFill="1" applyAlignment="1"/>
    <xf numFmtId="168" fontId="10" fillId="0" borderId="0" xfId="1" applyNumberFormat="1" applyFont="1" applyFill="1" applyBorder="1" applyAlignment="1"/>
    <xf numFmtId="41" fontId="12" fillId="4" borderId="5" xfId="1" applyNumberFormat="1" applyFont="1" applyFill="1" applyBorder="1" applyAlignment="1">
      <alignment horizontal="right"/>
    </xf>
    <xf numFmtId="41" fontId="12" fillId="4" borderId="4" xfId="1" applyNumberFormat="1" applyFont="1" applyFill="1" applyBorder="1" applyAlignment="1">
      <alignment horizontal="right"/>
    </xf>
    <xf numFmtId="3" fontId="10" fillId="0" borderId="0" xfId="1" applyNumberFormat="1" applyFont="1" applyFill="1" applyAlignment="1"/>
    <xf numFmtId="41" fontId="10" fillId="4" borderId="0" xfId="0" applyNumberFormat="1" applyFont="1" applyFill="1" applyAlignment="1">
      <alignment horizontal="center" vertical="center"/>
    </xf>
    <xf numFmtId="38" fontId="19" fillId="0" borderId="0" xfId="0" applyNumberFormat="1" applyFont="1" applyAlignment="1">
      <alignment vertical="center"/>
    </xf>
    <xf numFmtId="0" fontId="21" fillId="0" borderId="0" xfId="0" applyFont="1"/>
    <xf numFmtId="0" fontId="12" fillId="0" borderId="0" xfId="0" applyFont="1"/>
    <xf numFmtId="166" fontId="17" fillId="0" borderId="0" xfId="1" applyNumberFormat="1" applyFont="1" applyFill="1" applyAlignment="1"/>
    <xf numFmtId="166" fontId="12" fillId="0" borderId="0" xfId="1" applyNumberFormat="1" applyFont="1" applyFill="1" applyAlignme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1" fontId="12" fillId="0" borderId="4" xfId="1" applyNumberFormat="1" applyFont="1" applyFill="1" applyBorder="1" applyAlignment="1">
      <alignment horizontal="right"/>
    </xf>
    <xf numFmtId="37" fontId="12" fillId="0" borderId="0" xfId="0" applyNumberFormat="1" applyFont="1" applyAlignment="1">
      <alignment horizontal="center" vertical="center"/>
    </xf>
    <xf numFmtId="41" fontId="22" fillId="0" borderId="0" xfId="13" applyNumberFormat="1" applyFont="1" applyFill="1" applyAlignment="1">
      <alignment horizontal="center"/>
    </xf>
    <xf numFmtId="0" fontId="10" fillId="0" borderId="0" xfId="14" applyFont="1" applyAlignment="1">
      <alignment horizontal="left" vertical="center"/>
    </xf>
    <xf numFmtId="38" fontId="12" fillId="0" borderId="0" xfId="0" quotePrefix="1" applyNumberFormat="1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7" fillId="0" borderId="0" xfId="0" quotePrefix="1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38" fontId="7" fillId="0" borderId="0" xfId="0" applyNumberFormat="1" applyFont="1" applyAlignment="1">
      <alignment vertical="center"/>
    </xf>
    <xf numFmtId="38" fontId="8" fillId="0" borderId="0" xfId="0" applyNumberFormat="1" applyFont="1" applyAlignment="1">
      <alignment vertical="center"/>
    </xf>
    <xf numFmtId="38" fontId="7" fillId="0" borderId="0" xfId="0" applyNumberFormat="1" applyFont="1" applyAlignment="1">
      <alignment horizontal="left" vertical="center"/>
    </xf>
    <xf numFmtId="38" fontId="7" fillId="0" borderId="0" xfId="0" applyNumberFormat="1" applyFont="1" applyAlignment="1">
      <alignment horizontal="left" vertical="center" indent="1"/>
    </xf>
    <xf numFmtId="41" fontId="7" fillId="0" borderId="0" xfId="0" applyNumberFormat="1" applyFont="1" applyAlignment="1">
      <alignment vertical="center"/>
    </xf>
    <xf numFmtId="38" fontId="16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166" fontId="11" fillId="0" borderId="0" xfId="1" applyNumberFormat="1" applyFont="1" applyFill="1" applyAlignment="1">
      <alignment horizontal="center"/>
    </xf>
    <xf numFmtId="166" fontId="10" fillId="0" borderId="0" xfId="1" applyNumberFormat="1" applyFont="1" applyFill="1" applyAlignment="1">
      <alignment horizontal="center"/>
    </xf>
    <xf numFmtId="3" fontId="10" fillId="0" borderId="0" xfId="1" applyNumberFormat="1" applyFont="1" applyFill="1" applyAlignment="1">
      <alignment horizontal="center"/>
    </xf>
    <xf numFmtId="4" fontId="10" fillId="0" borderId="0" xfId="1" applyFont="1" applyFill="1" applyAlignment="1">
      <alignment horizontal="center"/>
    </xf>
    <xf numFmtId="166" fontId="11" fillId="0" borderId="0" xfId="1" quotePrefix="1" applyNumberFormat="1" applyFont="1" applyFill="1" applyBorder="1" applyAlignment="1">
      <alignment horizontal="center"/>
    </xf>
    <xf numFmtId="39" fontId="9" fillId="0" borderId="0" xfId="0" quotePrefix="1" applyNumberFormat="1" applyFont="1" applyAlignment="1">
      <alignment horizontal="center" vertical="center"/>
    </xf>
    <xf numFmtId="49" fontId="7" fillId="0" borderId="0" xfId="0" quotePrefix="1" applyNumberFormat="1" applyFont="1" applyAlignment="1">
      <alignment horizontal="center" vertical="center"/>
    </xf>
    <xf numFmtId="37" fontId="11" fillId="0" borderId="0" xfId="0" applyNumberFormat="1" applyFont="1" applyAlignment="1">
      <alignment horizontal="center" vertical="center"/>
    </xf>
    <xf numFmtId="37" fontId="10" fillId="0" borderId="3" xfId="0" applyNumberFormat="1" applyFont="1" applyBorder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horizontal="center" wrapText="1"/>
    </xf>
  </cellXfs>
  <cellStyles count="15">
    <cellStyle name="Comma" xfId="1" builtinId="3"/>
    <cellStyle name="Comma 155" xfId="13" xr:uid="{EBE32483-47C8-4836-8464-B54684057956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Normal_FS-Thai" xfId="12" xr:uid="{3AFC9D33-5467-47AE-923B-EF945AB67F8D}"/>
    <cellStyle name="Normal_SCBT_ENG_31Mar06_Excel" xfId="14" xr:uid="{70E44B7F-56A9-48F4-B6A7-05291B981F4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40822</xdr:colOff>
      <xdr:row>35</xdr:row>
      <xdr:rowOff>0</xdr:rowOff>
    </xdr:from>
    <xdr:to>
      <xdr:col>4</xdr:col>
      <xdr:colOff>1110343</xdr:colOff>
      <xdr:row>36</xdr:row>
      <xdr:rowOff>35378</xdr:rowOff>
    </xdr:to>
    <xdr:pic>
      <xdr:nvPicPr>
        <xdr:cNvPr id="8" name="Picture 1" hidden="1">
          <a:extLst>
            <a:ext uri="{FF2B5EF4-FFF2-40B4-BE49-F238E27FC236}">
              <a16:creationId xmlns:a16="http://schemas.microsoft.com/office/drawing/2014/main" id="{8409AA4D-D79B-40E3-86B2-EBCAC0B68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3429" y="10627179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0</xdr:row>
      <xdr:rowOff>0</xdr:rowOff>
    </xdr:from>
    <xdr:to>
      <xdr:col>5</xdr:col>
      <xdr:colOff>35378</xdr:colOff>
      <xdr:row>5</xdr:row>
      <xdr:rowOff>35378</xdr:rowOff>
    </xdr:to>
    <xdr:pic>
      <xdr:nvPicPr>
        <xdr:cNvPr id="9" name="Picture 1" hidden="1">
          <a:extLst>
            <a:ext uri="{FF2B5EF4-FFF2-40B4-BE49-F238E27FC236}">
              <a16:creationId xmlns:a16="http://schemas.microsoft.com/office/drawing/2014/main" id="{BD6162B3-A5A5-46D7-AECF-E96190879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24250" y="149679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336097</xdr:colOff>
      <xdr:row>60</xdr:row>
      <xdr:rowOff>0</xdr:rowOff>
    </xdr:from>
    <xdr:to>
      <xdr:col>6</xdr:col>
      <xdr:colOff>506186</xdr:colOff>
      <xdr:row>61</xdr:row>
      <xdr:rowOff>268062</xdr:rowOff>
    </xdr:to>
    <xdr:pic>
      <xdr:nvPicPr>
        <xdr:cNvPr id="12" name="Picture 4" hidden="1">
          <a:extLst>
            <a:ext uri="{FF2B5EF4-FFF2-40B4-BE49-F238E27FC236}">
              <a16:creationId xmlns:a16="http://schemas.microsoft.com/office/drawing/2014/main" id="{477B86F4-06BF-4180-BC0E-18E596CDE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527097" y="19217368"/>
          <a:ext cx="2075089" cy="808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454479</xdr:colOff>
      <xdr:row>33</xdr:row>
      <xdr:rowOff>99332</xdr:rowOff>
    </xdr:from>
    <xdr:to>
      <xdr:col>4</xdr:col>
      <xdr:colOff>1073604</xdr:colOff>
      <xdr:row>34</xdr:row>
      <xdr:rowOff>9525</xdr:rowOff>
    </xdr:to>
    <xdr:pic>
      <xdr:nvPicPr>
        <xdr:cNvPr id="13" name="Picture 4" hidden="1">
          <a:extLst>
            <a:ext uri="{FF2B5EF4-FFF2-40B4-BE49-F238E27FC236}">
              <a16:creationId xmlns:a16="http://schemas.microsoft.com/office/drawing/2014/main" id="{3B5356A5-BC0D-40B5-B6C9-F598412F6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897086" y="10277475"/>
          <a:ext cx="2075089" cy="808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35</xdr:row>
      <xdr:rowOff>0</xdr:rowOff>
    </xdr:from>
    <xdr:to>
      <xdr:col>2</xdr:col>
      <xdr:colOff>644054</xdr:colOff>
      <xdr:row>35</xdr:row>
      <xdr:rowOff>235889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B22C440E-1CC5-4DDF-AE0B-EFF8C021A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284" y="11224592"/>
          <a:ext cx="2189257" cy="898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0</xdr:row>
      <xdr:rowOff>39757</xdr:rowOff>
    </xdr:from>
    <xdr:to>
      <xdr:col>2</xdr:col>
      <xdr:colOff>588396</xdr:colOff>
      <xdr:row>4</xdr:row>
      <xdr:rowOff>23854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C97873A4-0ED6-4458-A148-CB752302F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1624" y="39757"/>
          <a:ext cx="2189259" cy="898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35</xdr:row>
      <xdr:rowOff>0</xdr:rowOff>
    </xdr:from>
    <xdr:to>
      <xdr:col>4</xdr:col>
      <xdr:colOff>301171</xdr:colOff>
      <xdr:row>36</xdr:row>
      <xdr:rowOff>165100</xdr:rowOff>
    </xdr:to>
    <xdr:pic>
      <xdr:nvPicPr>
        <xdr:cNvPr id="14" name="Picture 1" hidden="1">
          <a:extLst>
            <a:ext uri="{FF2B5EF4-FFF2-40B4-BE49-F238E27FC236}">
              <a16:creationId xmlns:a16="http://schemas.microsoft.com/office/drawing/2014/main" id="{281F0202-82ED-4BA9-B1AC-FF7D93293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4000" y="10985500"/>
          <a:ext cx="2536371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0</xdr:row>
      <xdr:rowOff>0</xdr:rowOff>
    </xdr:from>
    <xdr:to>
      <xdr:col>4</xdr:col>
      <xdr:colOff>161471</xdr:colOff>
      <xdr:row>5</xdr:row>
      <xdr:rowOff>152400</xdr:rowOff>
    </xdr:to>
    <xdr:pic>
      <xdr:nvPicPr>
        <xdr:cNvPr id="15" name="Picture 1" hidden="1">
          <a:extLst>
            <a:ext uri="{FF2B5EF4-FFF2-40B4-BE49-F238E27FC236}">
              <a16:creationId xmlns:a16="http://schemas.microsoft.com/office/drawing/2014/main" id="{D73C45F2-8526-4677-A61F-B1DED3F25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4300" y="0"/>
          <a:ext cx="2536371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538480</xdr:colOff>
      <xdr:row>60</xdr:row>
      <xdr:rowOff>180340</xdr:rowOff>
    </xdr:from>
    <xdr:to>
      <xdr:col>6</xdr:col>
      <xdr:colOff>627380</xdr:colOff>
      <xdr:row>63</xdr:row>
      <xdr:rowOff>187960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D30C8D4B-04F2-49CE-9F67-2E8150A6F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069080" y="19992340"/>
          <a:ext cx="28321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3230880</xdr:colOff>
      <xdr:row>32</xdr:row>
      <xdr:rowOff>66040</xdr:rowOff>
    </xdr:from>
    <xdr:to>
      <xdr:col>4</xdr:col>
      <xdr:colOff>1036320</xdr:colOff>
      <xdr:row>35</xdr:row>
      <xdr:rowOff>0</xdr:rowOff>
    </xdr:to>
    <xdr:pic>
      <xdr:nvPicPr>
        <xdr:cNvPr id="17" name="Picture 16" hidden="1">
          <a:extLst>
            <a:ext uri="{FF2B5EF4-FFF2-40B4-BE49-F238E27FC236}">
              <a16:creationId xmlns:a16="http://schemas.microsoft.com/office/drawing/2014/main" id="{CA8A9483-6C2D-4F8F-8132-5B3902FA4F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3230880" y="9819640"/>
          <a:ext cx="283464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3309257</xdr:colOff>
      <xdr:row>99</xdr:row>
      <xdr:rowOff>283028</xdr:rowOff>
    </xdr:from>
    <xdr:to>
      <xdr:col>4</xdr:col>
      <xdr:colOff>828403</xdr:colOff>
      <xdr:row>107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AA6B8AE6-60A3-4049-9BCA-A90D29E5E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309257" y="32591828"/>
          <a:ext cx="2548346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3167743</xdr:colOff>
      <xdr:row>64</xdr:row>
      <xdr:rowOff>0</xdr:rowOff>
    </xdr:from>
    <xdr:to>
      <xdr:col>4</xdr:col>
      <xdr:colOff>686889</xdr:colOff>
      <xdr:row>71</xdr:row>
      <xdr:rowOff>0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1B08523A-55A5-4D09-BFEC-7DDBA949F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167743" y="21891172"/>
          <a:ext cx="2548346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35</xdr:row>
      <xdr:rowOff>250371</xdr:rowOff>
    </xdr:from>
    <xdr:to>
      <xdr:col>4</xdr:col>
      <xdr:colOff>1100546</xdr:colOff>
      <xdr:row>41</xdr:row>
      <xdr:rowOff>97971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2F5539B0-11D4-4AAA-993C-FA211C154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81400" y="11223171"/>
          <a:ext cx="2548346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0</xdr:row>
      <xdr:rowOff>190500</xdr:rowOff>
    </xdr:from>
    <xdr:to>
      <xdr:col>6</xdr:col>
      <xdr:colOff>124097</xdr:colOff>
      <xdr:row>6</xdr:row>
      <xdr:rowOff>38100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95B1BE4D-444D-44E0-A545-2FE27BE94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40480" y="190500"/>
          <a:ext cx="2539637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1556657</xdr:colOff>
      <xdr:row>95</xdr:row>
      <xdr:rowOff>32657</xdr:rowOff>
    </xdr:from>
    <xdr:to>
      <xdr:col>2</xdr:col>
      <xdr:colOff>65314</xdr:colOff>
      <xdr:row>98</xdr:row>
      <xdr:rowOff>40277</xdr:rowOff>
    </xdr:to>
    <xdr:pic>
      <xdr:nvPicPr>
        <xdr:cNvPr id="18" name="Picture 17" hidden="1">
          <a:extLst>
            <a:ext uri="{FF2B5EF4-FFF2-40B4-BE49-F238E27FC236}">
              <a16:creationId xmlns:a16="http://schemas.microsoft.com/office/drawing/2014/main" id="{7F8C0AE4-419E-4226-982B-A7EE087C2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556657" y="31122257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1393372</xdr:colOff>
      <xdr:row>31</xdr:row>
      <xdr:rowOff>43543</xdr:rowOff>
    </xdr:from>
    <xdr:to>
      <xdr:col>1</xdr:col>
      <xdr:colOff>674915</xdr:colOff>
      <xdr:row>34</xdr:row>
      <xdr:rowOff>51163</xdr:rowOff>
    </xdr:to>
    <xdr:pic>
      <xdr:nvPicPr>
        <xdr:cNvPr id="20" name="Picture 19" hidden="1">
          <a:extLst>
            <a:ext uri="{FF2B5EF4-FFF2-40B4-BE49-F238E27FC236}">
              <a16:creationId xmlns:a16="http://schemas.microsoft.com/office/drawing/2014/main" id="{CAD80BE7-0B80-4548-AD96-9E2F78992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93372" y="9492343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35</xdr:row>
      <xdr:rowOff>0</xdr:rowOff>
    </xdr:from>
    <xdr:to>
      <xdr:col>5</xdr:col>
      <xdr:colOff>35378</xdr:colOff>
      <xdr:row>40</xdr:row>
      <xdr:rowOff>35378</xdr:rowOff>
    </xdr:to>
    <xdr:pic>
      <xdr:nvPicPr>
        <xdr:cNvPr id="21" name="Picture 1" hidden="1">
          <a:extLst>
            <a:ext uri="{FF2B5EF4-FFF2-40B4-BE49-F238E27FC236}">
              <a16:creationId xmlns:a16="http://schemas.microsoft.com/office/drawing/2014/main" id="{C4B5D536-B1E1-4AEE-AC86-4D4687BB4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24250" y="0"/>
          <a:ext cx="2525485" cy="1232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35</xdr:row>
      <xdr:rowOff>39757</xdr:rowOff>
    </xdr:from>
    <xdr:to>
      <xdr:col>2</xdr:col>
      <xdr:colOff>588396</xdr:colOff>
      <xdr:row>39</xdr:row>
      <xdr:rowOff>23854</xdr:rowOff>
    </xdr:to>
    <xdr:pic>
      <xdr:nvPicPr>
        <xdr:cNvPr id="22" name="Picture 21" hidden="1">
          <a:extLst>
            <a:ext uri="{FF2B5EF4-FFF2-40B4-BE49-F238E27FC236}">
              <a16:creationId xmlns:a16="http://schemas.microsoft.com/office/drawing/2014/main" id="{14A947E8-D65A-4674-88F5-7C635CD3D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1624" y="39757"/>
          <a:ext cx="1887772" cy="882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35</xdr:row>
      <xdr:rowOff>0</xdr:rowOff>
    </xdr:from>
    <xdr:to>
      <xdr:col>4</xdr:col>
      <xdr:colOff>161471</xdr:colOff>
      <xdr:row>40</xdr:row>
      <xdr:rowOff>152400</xdr:rowOff>
    </xdr:to>
    <xdr:pic>
      <xdr:nvPicPr>
        <xdr:cNvPr id="23" name="Picture 1" hidden="1">
          <a:extLst>
            <a:ext uri="{FF2B5EF4-FFF2-40B4-BE49-F238E27FC236}">
              <a16:creationId xmlns:a16="http://schemas.microsoft.com/office/drawing/2014/main" id="{8CDA8732-C49A-4929-B271-FA6B49880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4300" y="0"/>
          <a:ext cx="2405742" cy="1349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35</xdr:row>
      <xdr:rowOff>190500</xdr:rowOff>
    </xdr:from>
    <xdr:to>
      <xdr:col>6</xdr:col>
      <xdr:colOff>124097</xdr:colOff>
      <xdr:row>41</xdr:row>
      <xdr:rowOff>38100</xdr:rowOff>
    </xdr:to>
    <xdr:pic>
      <xdr:nvPicPr>
        <xdr:cNvPr id="24" name="Picture 1" hidden="1">
          <a:extLst>
            <a:ext uri="{FF2B5EF4-FFF2-40B4-BE49-F238E27FC236}">
              <a16:creationId xmlns:a16="http://schemas.microsoft.com/office/drawing/2014/main" id="{865A2D89-C6D2-4451-B462-923460EDB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47407" y="190500"/>
          <a:ext cx="2472690" cy="1344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40822</xdr:colOff>
      <xdr:row>64</xdr:row>
      <xdr:rowOff>0</xdr:rowOff>
    </xdr:from>
    <xdr:to>
      <xdr:col>4</xdr:col>
      <xdr:colOff>1110343</xdr:colOff>
      <xdr:row>65</xdr:row>
      <xdr:rowOff>35378</xdr:rowOff>
    </xdr:to>
    <xdr:pic>
      <xdr:nvPicPr>
        <xdr:cNvPr id="25" name="Picture 1" hidden="1">
          <a:extLst>
            <a:ext uri="{FF2B5EF4-FFF2-40B4-BE49-F238E27FC236}">
              <a16:creationId xmlns:a16="http://schemas.microsoft.com/office/drawing/2014/main" id="{5158EEDD-5078-43E8-AC03-DF3CE92AC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3429" y="10776857"/>
          <a:ext cx="2525485" cy="634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64</xdr:row>
      <xdr:rowOff>0</xdr:rowOff>
    </xdr:from>
    <xdr:to>
      <xdr:col>2</xdr:col>
      <xdr:colOff>644054</xdr:colOff>
      <xdr:row>64</xdr:row>
      <xdr:rowOff>235889</xdr:rowOff>
    </xdr:to>
    <xdr:pic>
      <xdr:nvPicPr>
        <xdr:cNvPr id="26" name="Picture 25" hidden="1">
          <a:extLst>
            <a:ext uri="{FF2B5EF4-FFF2-40B4-BE49-F238E27FC236}">
              <a16:creationId xmlns:a16="http://schemas.microsoft.com/office/drawing/2014/main" id="{82DB52DF-287A-4EE7-8728-EB54272A4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284" y="10776857"/>
          <a:ext cx="1859195" cy="5352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64</xdr:row>
      <xdr:rowOff>0</xdr:rowOff>
    </xdr:from>
    <xdr:to>
      <xdr:col>4</xdr:col>
      <xdr:colOff>301171</xdr:colOff>
      <xdr:row>65</xdr:row>
      <xdr:rowOff>165100</xdr:rowOff>
    </xdr:to>
    <xdr:pic>
      <xdr:nvPicPr>
        <xdr:cNvPr id="27" name="Picture 1" hidden="1">
          <a:extLst>
            <a:ext uri="{FF2B5EF4-FFF2-40B4-BE49-F238E27FC236}">
              <a16:creationId xmlns:a16="http://schemas.microsoft.com/office/drawing/2014/main" id="{BCC2B568-A637-4C34-B81C-10374CC11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4000" y="10776857"/>
          <a:ext cx="2405742" cy="7638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64</xdr:row>
      <xdr:rowOff>250371</xdr:rowOff>
    </xdr:from>
    <xdr:to>
      <xdr:col>4</xdr:col>
      <xdr:colOff>1100546</xdr:colOff>
      <xdr:row>70</xdr:row>
      <xdr:rowOff>97971</xdr:rowOff>
    </xdr:to>
    <xdr:pic>
      <xdr:nvPicPr>
        <xdr:cNvPr id="28" name="Picture 1" hidden="1">
          <a:extLst>
            <a:ext uri="{FF2B5EF4-FFF2-40B4-BE49-F238E27FC236}">
              <a16:creationId xmlns:a16="http://schemas.microsoft.com/office/drawing/2014/main" id="{BED9A0A1-8071-4892-8204-BBA4DA9CE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6150" y="11326585"/>
          <a:ext cx="2512967" cy="1344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64</xdr:row>
      <xdr:rowOff>0</xdr:rowOff>
    </xdr:from>
    <xdr:to>
      <xdr:col>5</xdr:col>
      <xdr:colOff>35378</xdr:colOff>
      <xdr:row>69</xdr:row>
      <xdr:rowOff>35378</xdr:rowOff>
    </xdr:to>
    <xdr:pic>
      <xdr:nvPicPr>
        <xdr:cNvPr id="29" name="Picture 1" hidden="1">
          <a:extLst>
            <a:ext uri="{FF2B5EF4-FFF2-40B4-BE49-F238E27FC236}">
              <a16:creationId xmlns:a16="http://schemas.microsoft.com/office/drawing/2014/main" id="{893AD879-E312-4537-86A4-B728EEA1B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24250" y="11076214"/>
          <a:ext cx="2525485" cy="1232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64</xdr:row>
      <xdr:rowOff>39757</xdr:rowOff>
    </xdr:from>
    <xdr:to>
      <xdr:col>2</xdr:col>
      <xdr:colOff>588396</xdr:colOff>
      <xdr:row>68</xdr:row>
      <xdr:rowOff>23854</xdr:rowOff>
    </xdr:to>
    <xdr:pic>
      <xdr:nvPicPr>
        <xdr:cNvPr id="30" name="Picture 29" hidden="1">
          <a:extLst>
            <a:ext uri="{FF2B5EF4-FFF2-40B4-BE49-F238E27FC236}">
              <a16:creationId xmlns:a16="http://schemas.microsoft.com/office/drawing/2014/main" id="{0BA93F7A-A772-41CE-8939-615620A94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1624" y="11115971"/>
          <a:ext cx="1887772" cy="8821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64</xdr:row>
      <xdr:rowOff>0</xdr:rowOff>
    </xdr:from>
    <xdr:to>
      <xdr:col>4</xdr:col>
      <xdr:colOff>161471</xdr:colOff>
      <xdr:row>69</xdr:row>
      <xdr:rowOff>152400</xdr:rowOff>
    </xdr:to>
    <xdr:pic>
      <xdr:nvPicPr>
        <xdr:cNvPr id="31" name="Picture 1" hidden="1">
          <a:extLst>
            <a:ext uri="{FF2B5EF4-FFF2-40B4-BE49-F238E27FC236}">
              <a16:creationId xmlns:a16="http://schemas.microsoft.com/office/drawing/2014/main" id="{E728AC84-DAB8-440E-B721-44BA03315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4300" y="11076214"/>
          <a:ext cx="2405742" cy="1349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64</xdr:row>
      <xdr:rowOff>190500</xdr:rowOff>
    </xdr:from>
    <xdr:to>
      <xdr:col>6</xdr:col>
      <xdr:colOff>124097</xdr:colOff>
      <xdr:row>70</xdr:row>
      <xdr:rowOff>38100</xdr:rowOff>
    </xdr:to>
    <xdr:pic>
      <xdr:nvPicPr>
        <xdr:cNvPr id="32" name="Picture 1" hidden="1">
          <a:extLst>
            <a:ext uri="{FF2B5EF4-FFF2-40B4-BE49-F238E27FC236}">
              <a16:creationId xmlns:a16="http://schemas.microsoft.com/office/drawing/2014/main" id="{620C8F45-E772-4AF1-9298-06E49A28D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47407" y="11266714"/>
          <a:ext cx="2472690" cy="1344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3167743</xdr:colOff>
      <xdr:row>99</xdr:row>
      <xdr:rowOff>250372</xdr:rowOff>
    </xdr:from>
    <xdr:to>
      <xdr:col>4</xdr:col>
      <xdr:colOff>686889</xdr:colOff>
      <xdr:row>107</xdr:row>
      <xdr:rowOff>0</xdr:rowOff>
    </xdr:to>
    <xdr:pic>
      <xdr:nvPicPr>
        <xdr:cNvPr id="33" name="Picture 1" hidden="1">
          <a:extLst>
            <a:ext uri="{FF2B5EF4-FFF2-40B4-BE49-F238E27FC236}">
              <a16:creationId xmlns:a16="http://schemas.microsoft.com/office/drawing/2014/main" id="{D5573952-2CE1-44A0-AA88-3271BD662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167743" y="22103443"/>
          <a:ext cx="2417717" cy="1845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40822</xdr:colOff>
      <xdr:row>99</xdr:row>
      <xdr:rowOff>0</xdr:rowOff>
    </xdr:from>
    <xdr:to>
      <xdr:col>4</xdr:col>
      <xdr:colOff>1110343</xdr:colOff>
      <xdr:row>101</xdr:row>
      <xdr:rowOff>35378</xdr:rowOff>
    </xdr:to>
    <xdr:pic>
      <xdr:nvPicPr>
        <xdr:cNvPr id="34" name="Picture 1" hidden="1">
          <a:extLst>
            <a:ext uri="{FF2B5EF4-FFF2-40B4-BE49-F238E27FC236}">
              <a16:creationId xmlns:a16="http://schemas.microsoft.com/office/drawing/2014/main" id="{2450C6F4-BE31-4279-B057-02A809F24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3429" y="21853071"/>
          <a:ext cx="2525485" cy="6340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99</xdr:row>
      <xdr:rowOff>0</xdr:rowOff>
    </xdr:from>
    <xdr:to>
      <xdr:col>2</xdr:col>
      <xdr:colOff>644054</xdr:colOff>
      <xdr:row>100</xdr:row>
      <xdr:rowOff>235889</xdr:rowOff>
    </xdr:to>
    <xdr:pic>
      <xdr:nvPicPr>
        <xdr:cNvPr id="35" name="Picture 34" hidden="1">
          <a:extLst>
            <a:ext uri="{FF2B5EF4-FFF2-40B4-BE49-F238E27FC236}">
              <a16:creationId xmlns:a16="http://schemas.microsoft.com/office/drawing/2014/main" id="{DDAC7871-4F4E-442C-80B6-04141EBA5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284" y="21853071"/>
          <a:ext cx="1859195" cy="535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99</xdr:row>
      <xdr:rowOff>0</xdr:rowOff>
    </xdr:from>
    <xdr:to>
      <xdr:col>4</xdr:col>
      <xdr:colOff>301171</xdr:colOff>
      <xdr:row>101</xdr:row>
      <xdr:rowOff>165100</xdr:rowOff>
    </xdr:to>
    <xdr:pic>
      <xdr:nvPicPr>
        <xdr:cNvPr id="36" name="Picture 1" hidden="1">
          <a:extLst>
            <a:ext uri="{FF2B5EF4-FFF2-40B4-BE49-F238E27FC236}">
              <a16:creationId xmlns:a16="http://schemas.microsoft.com/office/drawing/2014/main" id="{6DA48B75-BB71-4E1C-BF10-43845728E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4000" y="21853071"/>
          <a:ext cx="2405742" cy="7638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100</xdr:row>
      <xdr:rowOff>250371</xdr:rowOff>
    </xdr:from>
    <xdr:to>
      <xdr:col>4</xdr:col>
      <xdr:colOff>1100546</xdr:colOff>
      <xdr:row>106</xdr:row>
      <xdr:rowOff>97971</xdr:rowOff>
    </xdr:to>
    <xdr:pic>
      <xdr:nvPicPr>
        <xdr:cNvPr id="37" name="Picture 1" hidden="1">
          <a:extLst>
            <a:ext uri="{FF2B5EF4-FFF2-40B4-BE49-F238E27FC236}">
              <a16:creationId xmlns:a16="http://schemas.microsoft.com/office/drawing/2014/main" id="{AD543542-DB01-44DB-82C1-BEAB26E90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6150" y="22402800"/>
          <a:ext cx="2512967" cy="1344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100</xdr:row>
      <xdr:rowOff>0</xdr:rowOff>
    </xdr:from>
    <xdr:to>
      <xdr:col>5</xdr:col>
      <xdr:colOff>35378</xdr:colOff>
      <xdr:row>105</xdr:row>
      <xdr:rowOff>35378</xdr:rowOff>
    </xdr:to>
    <xdr:pic>
      <xdr:nvPicPr>
        <xdr:cNvPr id="38" name="Picture 1" hidden="1">
          <a:extLst>
            <a:ext uri="{FF2B5EF4-FFF2-40B4-BE49-F238E27FC236}">
              <a16:creationId xmlns:a16="http://schemas.microsoft.com/office/drawing/2014/main" id="{16DD8EF1-438A-49D2-A00B-7EF4BC9F4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24250" y="22152429"/>
          <a:ext cx="2525485" cy="1232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100</xdr:row>
      <xdr:rowOff>39757</xdr:rowOff>
    </xdr:from>
    <xdr:to>
      <xdr:col>2</xdr:col>
      <xdr:colOff>588396</xdr:colOff>
      <xdr:row>104</xdr:row>
      <xdr:rowOff>23854</xdr:rowOff>
    </xdr:to>
    <xdr:pic>
      <xdr:nvPicPr>
        <xdr:cNvPr id="39" name="Picture 38" hidden="1">
          <a:extLst>
            <a:ext uri="{FF2B5EF4-FFF2-40B4-BE49-F238E27FC236}">
              <a16:creationId xmlns:a16="http://schemas.microsoft.com/office/drawing/2014/main" id="{E0282ABD-BB27-4791-B62A-EDFE38D25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1624" y="22192186"/>
          <a:ext cx="1887772" cy="882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100</xdr:row>
      <xdr:rowOff>0</xdr:rowOff>
    </xdr:from>
    <xdr:to>
      <xdr:col>4</xdr:col>
      <xdr:colOff>161471</xdr:colOff>
      <xdr:row>105</xdr:row>
      <xdr:rowOff>152400</xdr:rowOff>
    </xdr:to>
    <xdr:pic>
      <xdr:nvPicPr>
        <xdr:cNvPr id="40" name="Picture 1" hidden="1">
          <a:extLst>
            <a:ext uri="{FF2B5EF4-FFF2-40B4-BE49-F238E27FC236}">
              <a16:creationId xmlns:a16="http://schemas.microsoft.com/office/drawing/2014/main" id="{88D7C2A9-7D16-4EDF-9E6B-182085113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4300" y="22152429"/>
          <a:ext cx="2405742" cy="13498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100</xdr:row>
      <xdr:rowOff>190500</xdr:rowOff>
    </xdr:from>
    <xdr:to>
      <xdr:col>6</xdr:col>
      <xdr:colOff>124097</xdr:colOff>
      <xdr:row>106</xdr:row>
      <xdr:rowOff>38100</xdr:rowOff>
    </xdr:to>
    <xdr:pic>
      <xdr:nvPicPr>
        <xdr:cNvPr id="41" name="Picture 1" hidden="1">
          <a:extLst>
            <a:ext uri="{FF2B5EF4-FFF2-40B4-BE49-F238E27FC236}">
              <a16:creationId xmlns:a16="http://schemas.microsoft.com/office/drawing/2014/main" id="{88B65101-7973-48FC-9B54-2631D6C0C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47407" y="22342929"/>
          <a:ext cx="2472690" cy="1344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1423606</xdr:colOff>
      <xdr:row>64</xdr:row>
      <xdr:rowOff>0</xdr:rowOff>
    </xdr:from>
    <xdr:to>
      <xdr:col>4</xdr:col>
      <xdr:colOff>3467817</xdr:colOff>
      <xdr:row>64</xdr:row>
      <xdr:rowOff>0</xdr:rowOff>
    </xdr:to>
    <xdr:cxnSp macro="">
      <xdr:nvCxnSpPr>
        <xdr:cNvPr id="43" name="Straight Connector 42">
          <a:extLst>
            <a:ext uri="{FF2B5EF4-FFF2-40B4-BE49-F238E27FC236}">
              <a16:creationId xmlns:a16="http://schemas.microsoft.com/office/drawing/2014/main" id="{ECA35ECA-EE47-4830-9C7D-85FE31A50F11}"/>
            </a:ext>
          </a:extLst>
        </xdr:cNvPr>
        <xdr:cNvCxnSpPr/>
      </xdr:nvCxnSpPr>
      <xdr:spPr>
        <a:xfrm>
          <a:off x="5928931" y="198120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40822</xdr:colOff>
      <xdr:row>35</xdr:row>
      <xdr:rowOff>0</xdr:rowOff>
    </xdr:from>
    <xdr:to>
      <xdr:col>4</xdr:col>
      <xdr:colOff>1110343</xdr:colOff>
      <xdr:row>36</xdr:row>
      <xdr:rowOff>35378</xdr:rowOff>
    </xdr:to>
    <xdr:pic>
      <xdr:nvPicPr>
        <xdr:cNvPr id="6" name="Picture 1" hidden="1">
          <a:extLst>
            <a:ext uri="{FF2B5EF4-FFF2-40B4-BE49-F238E27FC236}">
              <a16:creationId xmlns:a16="http://schemas.microsoft.com/office/drawing/2014/main" id="{D346A5F1-CC7D-48C4-A59E-598277536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31747" y="10668000"/>
          <a:ext cx="2510971" cy="3401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0</xdr:row>
      <xdr:rowOff>0</xdr:rowOff>
    </xdr:from>
    <xdr:to>
      <xdr:col>5</xdr:col>
      <xdr:colOff>35378</xdr:colOff>
      <xdr:row>5</xdr:row>
      <xdr:rowOff>35378</xdr:rowOff>
    </xdr:to>
    <xdr:pic>
      <xdr:nvPicPr>
        <xdr:cNvPr id="7" name="Picture 1" hidden="1">
          <a:extLst>
            <a:ext uri="{FF2B5EF4-FFF2-40B4-BE49-F238E27FC236}">
              <a16:creationId xmlns:a16="http://schemas.microsoft.com/office/drawing/2014/main" id="{143F2E05-D35A-4846-A5EA-0107A8723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75743" y="0"/>
          <a:ext cx="2503260" cy="1559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336097</xdr:colOff>
      <xdr:row>60</xdr:row>
      <xdr:rowOff>0</xdr:rowOff>
    </xdr:from>
    <xdr:to>
      <xdr:col>6</xdr:col>
      <xdr:colOff>506186</xdr:colOff>
      <xdr:row>61</xdr:row>
      <xdr:rowOff>268062</xdr:rowOff>
    </xdr:to>
    <xdr:pic>
      <xdr:nvPicPr>
        <xdr:cNvPr id="19" name="Picture 4" hidden="1">
          <a:extLst>
            <a:ext uri="{FF2B5EF4-FFF2-40B4-BE49-F238E27FC236}">
              <a16:creationId xmlns:a16="http://schemas.microsoft.com/office/drawing/2014/main" id="{6C967C6A-1489-484D-8971-11D1544D8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733472" y="18288000"/>
          <a:ext cx="2017939" cy="5728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454479</xdr:colOff>
      <xdr:row>33</xdr:row>
      <xdr:rowOff>99332</xdr:rowOff>
    </xdr:from>
    <xdr:to>
      <xdr:col>4</xdr:col>
      <xdr:colOff>1073604</xdr:colOff>
      <xdr:row>34</xdr:row>
      <xdr:rowOff>9525</xdr:rowOff>
    </xdr:to>
    <xdr:pic>
      <xdr:nvPicPr>
        <xdr:cNvPr id="42" name="Picture 4" hidden="1">
          <a:extLst>
            <a:ext uri="{FF2B5EF4-FFF2-40B4-BE49-F238E27FC236}">
              <a16:creationId xmlns:a16="http://schemas.microsoft.com/office/drawing/2014/main" id="{A2DBD91C-B809-4B1D-8796-CEEF6AEDD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045404" y="10160907"/>
          <a:ext cx="2098675" cy="208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35</xdr:row>
      <xdr:rowOff>0</xdr:rowOff>
    </xdr:from>
    <xdr:to>
      <xdr:col>2</xdr:col>
      <xdr:colOff>644054</xdr:colOff>
      <xdr:row>35</xdr:row>
      <xdr:rowOff>235889</xdr:rowOff>
    </xdr:to>
    <xdr:pic>
      <xdr:nvPicPr>
        <xdr:cNvPr id="44" name="Picture 43" hidden="1">
          <a:extLst>
            <a:ext uri="{FF2B5EF4-FFF2-40B4-BE49-F238E27FC236}">
              <a16:creationId xmlns:a16="http://schemas.microsoft.com/office/drawing/2014/main" id="{96E47EAD-8394-4887-8035-347CB679A0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4109" y="10668000"/>
          <a:ext cx="2059220" cy="239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0</xdr:row>
      <xdr:rowOff>39757</xdr:rowOff>
    </xdr:from>
    <xdr:to>
      <xdr:col>2</xdr:col>
      <xdr:colOff>588396</xdr:colOff>
      <xdr:row>4</xdr:row>
      <xdr:rowOff>23854</xdr:rowOff>
    </xdr:to>
    <xdr:pic>
      <xdr:nvPicPr>
        <xdr:cNvPr id="45" name="Picture 44" hidden="1">
          <a:extLst>
            <a:ext uri="{FF2B5EF4-FFF2-40B4-BE49-F238E27FC236}">
              <a16:creationId xmlns:a16="http://schemas.microsoft.com/office/drawing/2014/main" id="{7CF135B8-C0F2-4FF0-8382-24525AA88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8449" y="39757"/>
          <a:ext cx="2100497" cy="1206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35</xdr:row>
      <xdr:rowOff>0</xdr:rowOff>
    </xdr:from>
    <xdr:to>
      <xdr:col>4</xdr:col>
      <xdr:colOff>301171</xdr:colOff>
      <xdr:row>36</xdr:row>
      <xdr:rowOff>165100</xdr:rowOff>
    </xdr:to>
    <xdr:pic>
      <xdr:nvPicPr>
        <xdr:cNvPr id="46" name="Picture 1" hidden="1">
          <a:extLst>
            <a:ext uri="{FF2B5EF4-FFF2-40B4-BE49-F238E27FC236}">
              <a16:creationId xmlns:a16="http://schemas.microsoft.com/office/drawing/2014/main" id="{8C7A1B2F-CDAD-487D-8978-505F49CE1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0825" y="10668000"/>
          <a:ext cx="2612571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0</xdr:row>
      <xdr:rowOff>0</xdr:rowOff>
    </xdr:from>
    <xdr:to>
      <xdr:col>4</xdr:col>
      <xdr:colOff>161471</xdr:colOff>
      <xdr:row>5</xdr:row>
      <xdr:rowOff>152400</xdr:rowOff>
    </xdr:to>
    <xdr:pic>
      <xdr:nvPicPr>
        <xdr:cNvPr id="47" name="Picture 1" hidden="1">
          <a:extLst>
            <a:ext uri="{FF2B5EF4-FFF2-40B4-BE49-F238E27FC236}">
              <a16:creationId xmlns:a16="http://schemas.microsoft.com/office/drawing/2014/main" id="{56C1528E-FA15-4CE3-840D-5E38DD058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7475" y="0"/>
          <a:ext cx="2612571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538480</xdr:colOff>
      <xdr:row>60</xdr:row>
      <xdr:rowOff>180340</xdr:rowOff>
    </xdr:from>
    <xdr:to>
      <xdr:col>6</xdr:col>
      <xdr:colOff>627380</xdr:colOff>
      <xdr:row>63</xdr:row>
      <xdr:rowOff>187960</xdr:rowOff>
    </xdr:to>
    <xdr:pic>
      <xdr:nvPicPr>
        <xdr:cNvPr id="48" name="Picture 47" hidden="1">
          <a:extLst>
            <a:ext uri="{FF2B5EF4-FFF2-40B4-BE49-F238E27FC236}">
              <a16:creationId xmlns:a16="http://schemas.microsoft.com/office/drawing/2014/main" id="{8DB16658-EAC3-42BE-9EC1-34EC3864F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132580" y="18471515"/>
          <a:ext cx="2743200" cy="918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3230880</xdr:colOff>
      <xdr:row>32</xdr:row>
      <xdr:rowOff>66040</xdr:rowOff>
    </xdr:from>
    <xdr:to>
      <xdr:col>4</xdr:col>
      <xdr:colOff>1036320</xdr:colOff>
      <xdr:row>35</xdr:row>
      <xdr:rowOff>0</xdr:rowOff>
    </xdr:to>
    <xdr:pic>
      <xdr:nvPicPr>
        <xdr:cNvPr id="49" name="Picture 48" hidden="1">
          <a:extLst>
            <a:ext uri="{FF2B5EF4-FFF2-40B4-BE49-F238E27FC236}">
              <a16:creationId xmlns:a16="http://schemas.microsoft.com/office/drawing/2014/main" id="{8F1E3783-EB1D-431F-B799-A3B5DE8B6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3227705" y="9822815"/>
          <a:ext cx="2917190" cy="845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3309257</xdr:colOff>
      <xdr:row>99</xdr:row>
      <xdr:rowOff>283028</xdr:rowOff>
    </xdr:from>
    <xdr:to>
      <xdr:col>4</xdr:col>
      <xdr:colOff>828403</xdr:colOff>
      <xdr:row>107</xdr:row>
      <xdr:rowOff>0</xdr:rowOff>
    </xdr:to>
    <xdr:pic>
      <xdr:nvPicPr>
        <xdr:cNvPr id="50" name="Picture 49" hidden="1">
          <a:extLst>
            <a:ext uri="{FF2B5EF4-FFF2-40B4-BE49-F238E27FC236}">
              <a16:creationId xmlns:a16="http://schemas.microsoft.com/office/drawing/2014/main" id="{1EB1C800-DA19-44D2-93AB-3CD349BD2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306082" y="30458228"/>
          <a:ext cx="2630896" cy="21553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3167743</xdr:colOff>
      <xdr:row>64</xdr:row>
      <xdr:rowOff>0</xdr:rowOff>
    </xdr:from>
    <xdr:to>
      <xdr:col>4</xdr:col>
      <xdr:colOff>686889</xdr:colOff>
      <xdr:row>71</xdr:row>
      <xdr:rowOff>0</xdr:rowOff>
    </xdr:to>
    <xdr:pic>
      <xdr:nvPicPr>
        <xdr:cNvPr id="51" name="Picture 1" hidden="1">
          <a:extLst>
            <a:ext uri="{FF2B5EF4-FFF2-40B4-BE49-F238E27FC236}">
              <a16:creationId xmlns:a16="http://schemas.microsoft.com/office/drawing/2014/main" id="{EDE1594D-685C-43B7-B2B5-94B76CB2D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170918" y="19507200"/>
          <a:ext cx="2621371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35</xdr:row>
      <xdr:rowOff>250371</xdr:rowOff>
    </xdr:from>
    <xdr:to>
      <xdr:col>4</xdr:col>
      <xdr:colOff>1100546</xdr:colOff>
      <xdr:row>41</xdr:row>
      <xdr:rowOff>97971</xdr:rowOff>
    </xdr:to>
    <xdr:pic>
      <xdr:nvPicPr>
        <xdr:cNvPr id="52" name="Picture 1" hidden="1">
          <a:extLst>
            <a:ext uri="{FF2B5EF4-FFF2-40B4-BE49-F238E27FC236}">
              <a16:creationId xmlns:a16="http://schemas.microsoft.com/office/drawing/2014/main" id="{D7FBF36E-82F8-4996-BF5C-78DC28EDE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37643" y="10918371"/>
          <a:ext cx="2507978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0</xdr:row>
      <xdr:rowOff>190500</xdr:rowOff>
    </xdr:from>
    <xdr:to>
      <xdr:col>6</xdr:col>
      <xdr:colOff>124097</xdr:colOff>
      <xdr:row>6</xdr:row>
      <xdr:rowOff>38100</xdr:rowOff>
    </xdr:to>
    <xdr:pic>
      <xdr:nvPicPr>
        <xdr:cNvPr id="53" name="Picture 1" hidden="1">
          <a:extLst>
            <a:ext uri="{FF2B5EF4-FFF2-40B4-BE49-F238E27FC236}">
              <a16:creationId xmlns:a16="http://schemas.microsoft.com/office/drawing/2014/main" id="{CD3F389D-D547-4EE7-A515-23462B9521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95725" y="190500"/>
          <a:ext cx="2473597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1556657</xdr:colOff>
      <xdr:row>95</xdr:row>
      <xdr:rowOff>32657</xdr:rowOff>
    </xdr:from>
    <xdr:to>
      <xdr:col>2</xdr:col>
      <xdr:colOff>65314</xdr:colOff>
      <xdr:row>98</xdr:row>
      <xdr:rowOff>40277</xdr:rowOff>
    </xdr:to>
    <xdr:pic>
      <xdr:nvPicPr>
        <xdr:cNvPr id="54" name="Picture 53" hidden="1">
          <a:extLst>
            <a:ext uri="{FF2B5EF4-FFF2-40B4-BE49-F238E27FC236}">
              <a16:creationId xmlns:a16="http://schemas.microsoft.com/office/drawing/2014/main" id="{976A6B2A-0CCD-47FE-B615-A03CB0367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553482" y="28985482"/>
          <a:ext cx="2915557" cy="9251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1393372</xdr:colOff>
      <xdr:row>31</xdr:row>
      <xdr:rowOff>43543</xdr:rowOff>
    </xdr:from>
    <xdr:to>
      <xdr:col>1</xdr:col>
      <xdr:colOff>674915</xdr:colOff>
      <xdr:row>34</xdr:row>
      <xdr:rowOff>51163</xdr:rowOff>
    </xdr:to>
    <xdr:pic>
      <xdr:nvPicPr>
        <xdr:cNvPr id="55" name="Picture 54" hidden="1">
          <a:extLst>
            <a:ext uri="{FF2B5EF4-FFF2-40B4-BE49-F238E27FC236}">
              <a16:creationId xmlns:a16="http://schemas.microsoft.com/office/drawing/2014/main" id="{DD957D02-106F-4FEA-B6F6-A88571A46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93372" y="9495518"/>
          <a:ext cx="2875643" cy="9156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35</xdr:row>
      <xdr:rowOff>0</xdr:rowOff>
    </xdr:from>
    <xdr:to>
      <xdr:col>5</xdr:col>
      <xdr:colOff>35378</xdr:colOff>
      <xdr:row>40</xdr:row>
      <xdr:rowOff>35378</xdr:rowOff>
    </xdr:to>
    <xdr:pic>
      <xdr:nvPicPr>
        <xdr:cNvPr id="56" name="Picture 1" hidden="1">
          <a:extLst>
            <a:ext uri="{FF2B5EF4-FFF2-40B4-BE49-F238E27FC236}">
              <a16:creationId xmlns:a16="http://schemas.microsoft.com/office/drawing/2014/main" id="{EB2ED179-BF8B-43A5-A465-0895ED74A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75743" y="10668000"/>
          <a:ext cx="2503260" cy="1559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35</xdr:row>
      <xdr:rowOff>39757</xdr:rowOff>
    </xdr:from>
    <xdr:to>
      <xdr:col>2</xdr:col>
      <xdr:colOff>588396</xdr:colOff>
      <xdr:row>39</xdr:row>
      <xdr:rowOff>23854</xdr:rowOff>
    </xdr:to>
    <xdr:pic>
      <xdr:nvPicPr>
        <xdr:cNvPr id="57" name="Picture 56" hidden="1">
          <a:extLst>
            <a:ext uri="{FF2B5EF4-FFF2-40B4-BE49-F238E27FC236}">
              <a16:creationId xmlns:a16="http://schemas.microsoft.com/office/drawing/2014/main" id="{737E10CF-777E-4571-9165-9FEB6A4A6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8449" y="10707757"/>
          <a:ext cx="2100497" cy="1206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35</xdr:row>
      <xdr:rowOff>0</xdr:rowOff>
    </xdr:from>
    <xdr:to>
      <xdr:col>4</xdr:col>
      <xdr:colOff>161471</xdr:colOff>
      <xdr:row>40</xdr:row>
      <xdr:rowOff>152400</xdr:rowOff>
    </xdr:to>
    <xdr:pic>
      <xdr:nvPicPr>
        <xdr:cNvPr id="58" name="Picture 1" hidden="1">
          <a:extLst>
            <a:ext uri="{FF2B5EF4-FFF2-40B4-BE49-F238E27FC236}">
              <a16:creationId xmlns:a16="http://schemas.microsoft.com/office/drawing/2014/main" id="{A858F932-2741-40C4-BA6C-937757E4C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7475" y="10668000"/>
          <a:ext cx="2612571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35</xdr:row>
      <xdr:rowOff>190500</xdr:rowOff>
    </xdr:from>
    <xdr:to>
      <xdr:col>6</xdr:col>
      <xdr:colOff>124097</xdr:colOff>
      <xdr:row>41</xdr:row>
      <xdr:rowOff>38100</xdr:rowOff>
    </xdr:to>
    <xdr:pic>
      <xdr:nvPicPr>
        <xdr:cNvPr id="59" name="Picture 1" hidden="1">
          <a:extLst>
            <a:ext uri="{FF2B5EF4-FFF2-40B4-BE49-F238E27FC236}">
              <a16:creationId xmlns:a16="http://schemas.microsoft.com/office/drawing/2014/main" id="{23E94CAC-CBBC-4837-A532-9E31BE7B4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95725" y="10858500"/>
          <a:ext cx="2473597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40822</xdr:colOff>
      <xdr:row>64</xdr:row>
      <xdr:rowOff>0</xdr:rowOff>
    </xdr:from>
    <xdr:to>
      <xdr:col>4</xdr:col>
      <xdr:colOff>1110343</xdr:colOff>
      <xdr:row>65</xdr:row>
      <xdr:rowOff>35378</xdr:rowOff>
    </xdr:to>
    <xdr:pic>
      <xdr:nvPicPr>
        <xdr:cNvPr id="60" name="Picture 1" hidden="1">
          <a:extLst>
            <a:ext uri="{FF2B5EF4-FFF2-40B4-BE49-F238E27FC236}">
              <a16:creationId xmlns:a16="http://schemas.microsoft.com/office/drawing/2014/main" id="{E4CDCF25-7EAF-4727-90CF-87CEC0A22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31747" y="19507200"/>
          <a:ext cx="2510971" cy="3401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64</xdr:row>
      <xdr:rowOff>0</xdr:rowOff>
    </xdr:from>
    <xdr:to>
      <xdr:col>2</xdr:col>
      <xdr:colOff>644054</xdr:colOff>
      <xdr:row>64</xdr:row>
      <xdr:rowOff>235889</xdr:rowOff>
    </xdr:to>
    <xdr:pic>
      <xdr:nvPicPr>
        <xdr:cNvPr id="61" name="Picture 60" hidden="1">
          <a:extLst>
            <a:ext uri="{FF2B5EF4-FFF2-40B4-BE49-F238E27FC236}">
              <a16:creationId xmlns:a16="http://schemas.microsoft.com/office/drawing/2014/main" id="{668F1C3F-D0ED-4476-9F2A-51B334CD81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4109" y="19507200"/>
          <a:ext cx="2059220" cy="239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64</xdr:row>
      <xdr:rowOff>0</xdr:rowOff>
    </xdr:from>
    <xdr:to>
      <xdr:col>4</xdr:col>
      <xdr:colOff>301171</xdr:colOff>
      <xdr:row>65</xdr:row>
      <xdr:rowOff>165100</xdr:rowOff>
    </xdr:to>
    <xdr:pic>
      <xdr:nvPicPr>
        <xdr:cNvPr id="62" name="Picture 1" hidden="1">
          <a:extLst>
            <a:ext uri="{FF2B5EF4-FFF2-40B4-BE49-F238E27FC236}">
              <a16:creationId xmlns:a16="http://schemas.microsoft.com/office/drawing/2014/main" id="{D2546641-C6A0-4639-8DF3-8228B5FBC1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0825" y="19507200"/>
          <a:ext cx="2612571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64</xdr:row>
      <xdr:rowOff>250371</xdr:rowOff>
    </xdr:from>
    <xdr:to>
      <xdr:col>4</xdr:col>
      <xdr:colOff>1100546</xdr:colOff>
      <xdr:row>70</xdr:row>
      <xdr:rowOff>97971</xdr:rowOff>
    </xdr:to>
    <xdr:pic>
      <xdr:nvPicPr>
        <xdr:cNvPr id="63" name="Picture 1" hidden="1">
          <a:extLst>
            <a:ext uri="{FF2B5EF4-FFF2-40B4-BE49-F238E27FC236}">
              <a16:creationId xmlns:a16="http://schemas.microsoft.com/office/drawing/2014/main" id="{5110D869-092A-44AD-AA6C-CAEC6FC83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37643" y="19757571"/>
          <a:ext cx="2507978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64</xdr:row>
      <xdr:rowOff>0</xdr:rowOff>
    </xdr:from>
    <xdr:to>
      <xdr:col>5</xdr:col>
      <xdr:colOff>35378</xdr:colOff>
      <xdr:row>69</xdr:row>
      <xdr:rowOff>35378</xdr:rowOff>
    </xdr:to>
    <xdr:pic>
      <xdr:nvPicPr>
        <xdr:cNvPr id="64" name="Picture 1" hidden="1">
          <a:extLst>
            <a:ext uri="{FF2B5EF4-FFF2-40B4-BE49-F238E27FC236}">
              <a16:creationId xmlns:a16="http://schemas.microsoft.com/office/drawing/2014/main" id="{21C4E1BC-F9D9-4A63-9DED-CDDDA057A6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75743" y="19507200"/>
          <a:ext cx="2503260" cy="1559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64</xdr:row>
      <xdr:rowOff>39757</xdr:rowOff>
    </xdr:from>
    <xdr:to>
      <xdr:col>2</xdr:col>
      <xdr:colOff>588396</xdr:colOff>
      <xdr:row>68</xdr:row>
      <xdr:rowOff>23854</xdr:rowOff>
    </xdr:to>
    <xdr:pic>
      <xdr:nvPicPr>
        <xdr:cNvPr id="65" name="Picture 64" hidden="1">
          <a:extLst>
            <a:ext uri="{FF2B5EF4-FFF2-40B4-BE49-F238E27FC236}">
              <a16:creationId xmlns:a16="http://schemas.microsoft.com/office/drawing/2014/main" id="{70A986AC-436A-4848-845D-4D936F944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8449" y="19546957"/>
          <a:ext cx="2100497" cy="1206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64</xdr:row>
      <xdr:rowOff>0</xdr:rowOff>
    </xdr:from>
    <xdr:to>
      <xdr:col>4</xdr:col>
      <xdr:colOff>161471</xdr:colOff>
      <xdr:row>69</xdr:row>
      <xdr:rowOff>152400</xdr:rowOff>
    </xdr:to>
    <xdr:pic>
      <xdr:nvPicPr>
        <xdr:cNvPr id="66" name="Picture 1" hidden="1">
          <a:extLst>
            <a:ext uri="{FF2B5EF4-FFF2-40B4-BE49-F238E27FC236}">
              <a16:creationId xmlns:a16="http://schemas.microsoft.com/office/drawing/2014/main" id="{FAEADBF3-2F0A-49AB-9A35-5D69B5975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7475" y="19507200"/>
          <a:ext cx="2612571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64</xdr:row>
      <xdr:rowOff>190500</xdr:rowOff>
    </xdr:from>
    <xdr:to>
      <xdr:col>6</xdr:col>
      <xdr:colOff>124097</xdr:colOff>
      <xdr:row>70</xdr:row>
      <xdr:rowOff>38100</xdr:rowOff>
    </xdr:to>
    <xdr:pic>
      <xdr:nvPicPr>
        <xdr:cNvPr id="67" name="Picture 1" hidden="1">
          <a:extLst>
            <a:ext uri="{FF2B5EF4-FFF2-40B4-BE49-F238E27FC236}">
              <a16:creationId xmlns:a16="http://schemas.microsoft.com/office/drawing/2014/main" id="{C25FF8D3-4A3D-4A4C-A172-33B5FC5DB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95725" y="19697700"/>
          <a:ext cx="2473597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3167743</xdr:colOff>
      <xdr:row>99</xdr:row>
      <xdr:rowOff>250372</xdr:rowOff>
    </xdr:from>
    <xdr:to>
      <xdr:col>4</xdr:col>
      <xdr:colOff>686889</xdr:colOff>
      <xdr:row>107</xdr:row>
      <xdr:rowOff>0</xdr:rowOff>
    </xdr:to>
    <xdr:pic>
      <xdr:nvPicPr>
        <xdr:cNvPr id="68" name="Picture 1" hidden="1">
          <a:extLst>
            <a:ext uri="{FF2B5EF4-FFF2-40B4-BE49-F238E27FC236}">
              <a16:creationId xmlns:a16="http://schemas.microsoft.com/office/drawing/2014/main" id="{CBCC5CCB-A753-4F5C-ABAE-5D8092621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170918" y="30425572"/>
          <a:ext cx="2621371" cy="2188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40822</xdr:colOff>
      <xdr:row>99</xdr:row>
      <xdr:rowOff>0</xdr:rowOff>
    </xdr:from>
    <xdr:to>
      <xdr:col>4</xdr:col>
      <xdr:colOff>1110343</xdr:colOff>
      <xdr:row>101</xdr:row>
      <xdr:rowOff>35378</xdr:rowOff>
    </xdr:to>
    <xdr:pic>
      <xdr:nvPicPr>
        <xdr:cNvPr id="69" name="Picture 1" hidden="1">
          <a:extLst>
            <a:ext uri="{FF2B5EF4-FFF2-40B4-BE49-F238E27FC236}">
              <a16:creationId xmlns:a16="http://schemas.microsoft.com/office/drawing/2014/main" id="{CCA78BCD-A476-4A61-922C-081C5B30A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31747" y="30175200"/>
          <a:ext cx="2510971" cy="6449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99</xdr:row>
      <xdr:rowOff>0</xdr:rowOff>
    </xdr:from>
    <xdr:to>
      <xdr:col>2</xdr:col>
      <xdr:colOff>644054</xdr:colOff>
      <xdr:row>100</xdr:row>
      <xdr:rowOff>235889</xdr:rowOff>
    </xdr:to>
    <xdr:pic>
      <xdr:nvPicPr>
        <xdr:cNvPr id="70" name="Picture 69" hidden="1">
          <a:extLst>
            <a:ext uri="{FF2B5EF4-FFF2-40B4-BE49-F238E27FC236}">
              <a16:creationId xmlns:a16="http://schemas.microsoft.com/office/drawing/2014/main" id="{9EF1B421-FE97-4A51-A5A1-0BEC9DA01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4109" y="30175200"/>
          <a:ext cx="2059220" cy="5438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99</xdr:row>
      <xdr:rowOff>0</xdr:rowOff>
    </xdr:from>
    <xdr:to>
      <xdr:col>4</xdr:col>
      <xdr:colOff>301171</xdr:colOff>
      <xdr:row>101</xdr:row>
      <xdr:rowOff>165100</xdr:rowOff>
    </xdr:to>
    <xdr:pic>
      <xdr:nvPicPr>
        <xdr:cNvPr id="71" name="Picture 1" hidden="1">
          <a:extLst>
            <a:ext uri="{FF2B5EF4-FFF2-40B4-BE49-F238E27FC236}">
              <a16:creationId xmlns:a16="http://schemas.microsoft.com/office/drawing/2014/main" id="{7C69E70D-772F-4FFB-9FBE-8037FFF8E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0825" y="30175200"/>
          <a:ext cx="2612571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100</xdr:row>
      <xdr:rowOff>250371</xdr:rowOff>
    </xdr:from>
    <xdr:to>
      <xdr:col>4</xdr:col>
      <xdr:colOff>1100546</xdr:colOff>
      <xdr:row>106</xdr:row>
      <xdr:rowOff>97971</xdr:rowOff>
    </xdr:to>
    <xdr:pic>
      <xdr:nvPicPr>
        <xdr:cNvPr id="72" name="Picture 1" hidden="1">
          <a:extLst>
            <a:ext uri="{FF2B5EF4-FFF2-40B4-BE49-F238E27FC236}">
              <a16:creationId xmlns:a16="http://schemas.microsoft.com/office/drawing/2014/main" id="{2A4547DA-E424-4971-8EE8-AD535A28F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37643" y="30730371"/>
          <a:ext cx="2507978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100</xdr:row>
      <xdr:rowOff>0</xdr:rowOff>
    </xdr:from>
    <xdr:to>
      <xdr:col>5</xdr:col>
      <xdr:colOff>35378</xdr:colOff>
      <xdr:row>105</xdr:row>
      <xdr:rowOff>35378</xdr:rowOff>
    </xdr:to>
    <xdr:pic>
      <xdr:nvPicPr>
        <xdr:cNvPr id="73" name="Picture 1" hidden="1">
          <a:extLst>
            <a:ext uri="{FF2B5EF4-FFF2-40B4-BE49-F238E27FC236}">
              <a16:creationId xmlns:a16="http://schemas.microsoft.com/office/drawing/2014/main" id="{BFFB5EEE-0B5C-4B7D-9434-8D078A37A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75743" y="30480000"/>
          <a:ext cx="2503260" cy="1559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100</xdr:row>
      <xdr:rowOff>39757</xdr:rowOff>
    </xdr:from>
    <xdr:to>
      <xdr:col>2</xdr:col>
      <xdr:colOff>588396</xdr:colOff>
      <xdr:row>104</xdr:row>
      <xdr:rowOff>23854</xdr:rowOff>
    </xdr:to>
    <xdr:pic>
      <xdr:nvPicPr>
        <xdr:cNvPr id="74" name="Picture 73" hidden="1">
          <a:extLst>
            <a:ext uri="{FF2B5EF4-FFF2-40B4-BE49-F238E27FC236}">
              <a16:creationId xmlns:a16="http://schemas.microsoft.com/office/drawing/2014/main" id="{03ABD70D-DEC4-4D34-B20C-5A0691724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8449" y="30519757"/>
          <a:ext cx="2100497" cy="1206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100</xdr:row>
      <xdr:rowOff>0</xdr:rowOff>
    </xdr:from>
    <xdr:to>
      <xdr:col>4</xdr:col>
      <xdr:colOff>161471</xdr:colOff>
      <xdr:row>105</xdr:row>
      <xdr:rowOff>152400</xdr:rowOff>
    </xdr:to>
    <xdr:pic>
      <xdr:nvPicPr>
        <xdr:cNvPr id="75" name="Picture 1" hidden="1">
          <a:extLst>
            <a:ext uri="{FF2B5EF4-FFF2-40B4-BE49-F238E27FC236}">
              <a16:creationId xmlns:a16="http://schemas.microsoft.com/office/drawing/2014/main" id="{5B0D4F9C-DEBF-496F-8902-8BDA1175C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7475" y="30480000"/>
          <a:ext cx="2612571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100</xdr:row>
      <xdr:rowOff>190500</xdr:rowOff>
    </xdr:from>
    <xdr:to>
      <xdr:col>6</xdr:col>
      <xdr:colOff>124097</xdr:colOff>
      <xdr:row>106</xdr:row>
      <xdr:rowOff>38100</xdr:rowOff>
    </xdr:to>
    <xdr:pic>
      <xdr:nvPicPr>
        <xdr:cNvPr id="76" name="Picture 1" hidden="1">
          <a:extLst>
            <a:ext uri="{FF2B5EF4-FFF2-40B4-BE49-F238E27FC236}">
              <a16:creationId xmlns:a16="http://schemas.microsoft.com/office/drawing/2014/main" id="{4D2DB851-F9C6-4911-8AB4-4A609C7A6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95725" y="30670500"/>
          <a:ext cx="2473597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1423606</xdr:colOff>
      <xdr:row>64</xdr:row>
      <xdr:rowOff>0</xdr:rowOff>
    </xdr:from>
    <xdr:to>
      <xdr:col>4</xdr:col>
      <xdr:colOff>3467817</xdr:colOff>
      <xdr:row>64</xdr:row>
      <xdr:rowOff>0</xdr:rowOff>
    </xdr:to>
    <xdr:cxnSp macro="">
      <xdr:nvCxnSpPr>
        <xdr:cNvPr id="77" name="Straight Connector 76">
          <a:extLst>
            <a:ext uri="{FF2B5EF4-FFF2-40B4-BE49-F238E27FC236}">
              <a16:creationId xmlns:a16="http://schemas.microsoft.com/office/drawing/2014/main" id="{223977A8-C1A4-4C2E-B3A8-CBB758D1804D}"/>
            </a:ext>
          </a:extLst>
        </xdr:cNvPr>
        <xdr:cNvCxnSpPr/>
      </xdr:nvCxnSpPr>
      <xdr:spPr>
        <a:xfrm>
          <a:off x="6144831" y="195072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onedrive-global.kpmg.com/personal/pornpipat1_kpmg_co_th/Documents/LHBANK&amp;FG/LHBANK/HY25/FS/LHBANK/FS%20V.2%201%20Aug%202025%20(after%20EM%20Review)/TH%20&#3649;&#3585;&#3657;&#3605;&#3634;&#3617;%20eng/scale%20&#3648;&#3614;&#3637;&#3657;&#3618;&#3609;.xlsx" TargetMode="External"/><Relationship Id="rId1" Type="http://schemas.openxmlformats.org/officeDocument/2006/relationships/externalLinkPath" Target="https://onedrive-global.kpmg.com/personal/pornpipat1_kpmg_co_th/Documents/LHBANK&amp;FG/LHBANK/HY25/FS/LHBANK/FS%20V.9%2018%20Aug%202025(SP%20Comment)/scale%20&#3648;&#3614;&#3637;&#3657;&#3618;&#360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"/>
      <sheetName val="PL"/>
      <sheetName val="CE"/>
      <sheetName val="CF"/>
    </sheetNames>
    <sheetDataSet>
      <sheetData sheetId="0" refreshError="1"/>
      <sheetData sheetId="1">
        <row r="97">
          <cell r="E97">
            <v>1102641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AF20B-5030-4D5C-983B-1B48C6CC0DA2}">
  <dimension ref="A1:I65"/>
  <sheetViews>
    <sheetView showGridLines="0" view="pageBreakPreview" topLeftCell="A33" zoomScale="85" zoomScaleNormal="100" zoomScaleSheetLayoutView="85" workbookViewId="0">
      <selection activeCell="C36" sqref="C36"/>
    </sheetView>
  </sheetViews>
  <sheetFormatPr defaultColWidth="10.81640625" defaultRowHeight="21.5"/>
  <cols>
    <col min="1" max="1" width="51.54296875" style="126" customWidth="1"/>
    <col min="2" max="2" width="6.54296875" style="126" customWidth="1"/>
    <col min="3" max="3" width="9.1796875" style="114" customWidth="1"/>
    <col min="4" max="4" width="1.1796875" style="115" customWidth="1"/>
    <col min="5" max="5" width="14.81640625" style="152" customWidth="1"/>
    <col min="6" max="6" width="1.1796875" style="152" customWidth="1"/>
    <col min="7" max="7" width="14.81640625" style="152" customWidth="1"/>
    <col min="8" max="8" width="0.453125" style="126" customWidth="1"/>
    <col min="9" max="16384" width="10.81640625" style="126"/>
  </cols>
  <sheetData>
    <row r="1" spans="1:9" s="113" customFormat="1" ht="24" customHeight="1">
      <c r="A1" s="124" t="s">
        <v>0</v>
      </c>
      <c r="B1" s="180"/>
      <c r="C1" s="181"/>
      <c r="D1" s="182"/>
      <c r="E1" s="183"/>
      <c r="F1" s="183"/>
      <c r="G1" s="183"/>
    </row>
    <row r="2" spans="1:9" s="113" customFormat="1" ht="24" customHeight="1">
      <c r="A2" s="125" t="s">
        <v>1</v>
      </c>
      <c r="B2" s="180"/>
      <c r="C2" s="181"/>
      <c r="D2" s="182"/>
      <c r="E2" s="183"/>
      <c r="F2" s="183"/>
      <c r="G2" s="183"/>
    </row>
    <row r="3" spans="1:9" s="113" customFormat="1" ht="24" customHeight="1">
      <c r="A3" s="64"/>
      <c r="B3" s="180"/>
      <c r="C3" s="181"/>
      <c r="D3" s="182"/>
      <c r="E3" s="183"/>
      <c r="F3" s="183"/>
      <c r="G3" s="183"/>
    </row>
    <row r="4" spans="1:9" ht="24" customHeight="1">
      <c r="C4" s="127"/>
      <c r="D4" s="117"/>
      <c r="E4" s="128" t="s">
        <v>2</v>
      </c>
      <c r="F4" s="183"/>
      <c r="G4" s="128" t="s">
        <v>3</v>
      </c>
    </row>
    <row r="5" spans="1:9" ht="24" customHeight="1">
      <c r="A5" s="129" t="s">
        <v>4</v>
      </c>
      <c r="C5" s="127" t="s">
        <v>5</v>
      </c>
      <c r="D5" s="112"/>
      <c r="E5" s="128" t="s">
        <v>6</v>
      </c>
      <c r="F5" s="130"/>
      <c r="G5" s="128" t="s">
        <v>7</v>
      </c>
    </row>
    <row r="6" spans="1:9" ht="24" customHeight="1">
      <c r="C6" s="127"/>
      <c r="D6" s="112"/>
      <c r="E6" s="185" t="s">
        <v>8</v>
      </c>
      <c r="F6" s="185"/>
      <c r="G6" s="185"/>
    </row>
    <row r="7" spans="1:9" ht="24" customHeight="1">
      <c r="A7" s="131" t="s">
        <v>9</v>
      </c>
      <c r="C7" s="127"/>
      <c r="D7" s="127"/>
      <c r="E7" s="132">
        <v>596500</v>
      </c>
      <c r="F7" s="116"/>
      <c r="G7" s="132">
        <v>643315</v>
      </c>
      <c r="I7" s="133"/>
    </row>
    <row r="8" spans="1:9" ht="24" customHeight="1">
      <c r="A8" s="131" t="s">
        <v>10</v>
      </c>
      <c r="C8" s="127" t="s">
        <v>158</v>
      </c>
      <c r="D8" s="127"/>
      <c r="E8" s="132">
        <v>46278322</v>
      </c>
      <c r="F8" s="116"/>
      <c r="G8" s="132">
        <v>42391341</v>
      </c>
      <c r="I8" s="133"/>
    </row>
    <row r="9" spans="1:9" ht="24" customHeight="1">
      <c r="A9" s="131" t="s">
        <v>11</v>
      </c>
      <c r="C9" s="127">
        <v>9</v>
      </c>
      <c r="D9" s="127"/>
      <c r="E9" s="132">
        <v>675265</v>
      </c>
      <c r="F9" s="116"/>
      <c r="G9" s="132">
        <v>404812</v>
      </c>
      <c r="I9" s="133"/>
    </row>
    <row r="10" spans="1:9" ht="24" customHeight="1">
      <c r="A10" s="131" t="s">
        <v>12</v>
      </c>
      <c r="C10" s="127">
        <v>10</v>
      </c>
      <c r="D10" s="127"/>
      <c r="E10" s="132">
        <v>46076130</v>
      </c>
      <c r="F10" s="116"/>
      <c r="G10" s="132">
        <v>42728152</v>
      </c>
      <c r="I10" s="133"/>
    </row>
    <row r="11" spans="1:9" ht="24" customHeight="1">
      <c r="A11" s="131" t="s">
        <v>13</v>
      </c>
      <c r="C11" s="127" t="s">
        <v>159</v>
      </c>
      <c r="D11" s="127"/>
      <c r="E11" s="132">
        <v>250077630</v>
      </c>
      <c r="F11" s="134"/>
      <c r="G11" s="132">
        <v>241882214</v>
      </c>
      <c r="I11" s="133"/>
    </row>
    <row r="12" spans="1:9" ht="24" customHeight="1">
      <c r="A12" s="131" t="s">
        <v>14</v>
      </c>
      <c r="C12" s="127">
        <v>13</v>
      </c>
      <c r="D12" s="127"/>
      <c r="E12" s="132">
        <v>8119344</v>
      </c>
      <c r="F12" s="134"/>
      <c r="G12" s="132">
        <v>8124222</v>
      </c>
      <c r="I12" s="133"/>
    </row>
    <row r="13" spans="1:9" ht="24" customHeight="1">
      <c r="A13" s="135" t="s">
        <v>15</v>
      </c>
      <c r="C13" s="127">
        <v>14</v>
      </c>
      <c r="D13" s="127"/>
      <c r="E13" s="132">
        <v>485349</v>
      </c>
      <c r="F13" s="134"/>
      <c r="G13" s="132">
        <v>438610</v>
      </c>
      <c r="I13" s="133"/>
    </row>
    <row r="14" spans="1:9" ht="24" customHeight="1">
      <c r="A14" s="131" t="s">
        <v>16</v>
      </c>
      <c r="C14" s="127">
        <v>29</v>
      </c>
      <c r="D14" s="127"/>
      <c r="E14" s="132">
        <v>611073</v>
      </c>
      <c r="F14" s="134"/>
      <c r="G14" s="132">
        <v>631523</v>
      </c>
      <c r="I14" s="133"/>
    </row>
    <row r="15" spans="1:9" ht="24" customHeight="1">
      <c r="A15" s="131" t="s">
        <v>17</v>
      </c>
      <c r="C15" s="127">
        <v>15</v>
      </c>
      <c r="D15" s="127"/>
      <c r="E15" s="132">
        <v>502010</v>
      </c>
      <c r="F15" s="134"/>
      <c r="G15" s="132">
        <v>436370</v>
      </c>
      <c r="I15" s="133"/>
    </row>
    <row r="16" spans="1:9" ht="24" customHeight="1">
      <c r="A16" s="131" t="s">
        <v>18</v>
      </c>
      <c r="C16" s="127">
        <v>16</v>
      </c>
      <c r="D16" s="127"/>
      <c r="E16" s="132">
        <v>1364536</v>
      </c>
      <c r="F16" s="134"/>
      <c r="G16" s="132">
        <v>1611636</v>
      </c>
      <c r="I16" s="133"/>
    </row>
    <row r="17" spans="1:9" ht="24" customHeight="1">
      <c r="A17" s="131" t="s">
        <v>19</v>
      </c>
      <c r="C17" s="127"/>
      <c r="D17" s="127"/>
      <c r="E17" s="132">
        <v>120947</v>
      </c>
      <c r="F17" s="134"/>
      <c r="G17" s="132">
        <v>103414</v>
      </c>
      <c r="I17" s="133"/>
    </row>
    <row r="18" spans="1:9" ht="24" customHeight="1">
      <c r="A18" s="131" t="s">
        <v>20</v>
      </c>
      <c r="C18" s="127" t="s">
        <v>160</v>
      </c>
      <c r="D18" s="127"/>
      <c r="E18" s="132">
        <v>785790</v>
      </c>
      <c r="F18" s="134"/>
      <c r="G18" s="132">
        <v>1050296</v>
      </c>
      <c r="I18" s="133"/>
    </row>
    <row r="19" spans="1:9" ht="24" customHeight="1" thickBot="1">
      <c r="A19" s="129" t="s">
        <v>21</v>
      </c>
      <c r="B19" s="156"/>
      <c r="C19" s="157"/>
      <c r="D19" s="158"/>
      <c r="E19" s="136">
        <f>SUM(E7:E18)</f>
        <v>355692896</v>
      </c>
      <c r="F19" s="137"/>
      <c r="G19" s="136">
        <f>SUM(G7:G18)</f>
        <v>340445905</v>
      </c>
      <c r="I19" s="133"/>
    </row>
    <row r="20" spans="1:9" ht="24" customHeight="1" thickTop="1">
      <c r="A20" s="131"/>
      <c r="E20" s="116"/>
      <c r="F20" s="116"/>
      <c r="G20" s="116"/>
    </row>
    <row r="21" spans="1:9" ht="24" customHeight="1">
      <c r="A21" s="131"/>
      <c r="C21" s="118"/>
      <c r="D21" s="119"/>
      <c r="E21" s="120"/>
      <c r="F21" s="120"/>
      <c r="G21" s="120"/>
    </row>
    <row r="22" spans="1:9" ht="24" customHeight="1">
      <c r="A22" s="131"/>
      <c r="C22" s="118"/>
      <c r="D22" s="119"/>
      <c r="E22" s="120"/>
      <c r="F22" s="120"/>
      <c r="G22" s="120"/>
    </row>
    <row r="23" spans="1:9" s="113" customFormat="1" ht="24" customHeight="1">
      <c r="A23" s="124" t="s">
        <v>0</v>
      </c>
      <c r="B23" s="180"/>
      <c r="C23" s="181"/>
      <c r="D23" s="182"/>
      <c r="E23" s="183"/>
      <c r="F23" s="183"/>
      <c r="G23" s="183"/>
    </row>
    <row r="24" spans="1:9" s="113" customFormat="1" ht="24" customHeight="1">
      <c r="A24" s="125" t="s">
        <v>1</v>
      </c>
      <c r="B24" s="180"/>
      <c r="C24" s="181"/>
      <c r="D24" s="182"/>
      <c r="E24" s="184"/>
      <c r="F24" s="184"/>
      <c r="G24" s="184"/>
    </row>
    <row r="25" spans="1:9" s="113" customFormat="1" ht="24" customHeight="1">
      <c r="A25" s="64"/>
      <c r="B25" s="180"/>
      <c r="C25" s="181"/>
      <c r="D25" s="182"/>
      <c r="E25" s="184"/>
      <c r="F25" s="184"/>
      <c r="G25" s="184"/>
    </row>
    <row r="26" spans="1:9" ht="24" customHeight="1">
      <c r="C26" s="127"/>
      <c r="D26" s="138"/>
      <c r="E26" s="128" t="s">
        <v>2</v>
      </c>
      <c r="F26" s="183"/>
      <c r="G26" s="128" t="s">
        <v>3</v>
      </c>
    </row>
    <row r="27" spans="1:9" ht="24" customHeight="1">
      <c r="A27" s="129" t="s">
        <v>22</v>
      </c>
      <c r="C27" s="127" t="s">
        <v>5</v>
      </c>
      <c r="D27" s="112"/>
      <c r="E27" s="128" t="s">
        <v>6</v>
      </c>
      <c r="F27" s="130"/>
      <c r="G27" s="128" t="s">
        <v>7</v>
      </c>
    </row>
    <row r="28" spans="1:9" ht="24" customHeight="1">
      <c r="C28" s="127"/>
      <c r="D28" s="112"/>
      <c r="E28" s="185" t="s">
        <v>8</v>
      </c>
      <c r="F28" s="185"/>
      <c r="G28" s="185"/>
    </row>
    <row r="29" spans="1:9" ht="24" customHeight="1">
      <c r="A29" s="139" t="s">
        <v>23</v>
      </c>
      <c r="C29" s="140"/>
      <c r="D29" s="126"/>
      <c r="E29" s="120"/>
      <c r="F29" s="141"/>
      <c r="G29" s="120"/>
    </row>
    <row r="30" spans="1:9" ht="24" customHeight="1">
      <c r="A30" s="131" t="s">
        <v>24</v>
      </c>
      <c r="C30" s="127" t="s">
        <v>161</v>
      </c>
      <c r="D30" s="127"/>
      <c r="E30" s="142">
        <v>284519207</v>
      </c>
      <c r="F30" s="134"/>
      <c r="G30" s="142">
        <v>279907724</v>
      </c>
      <c r="H30" s="143"/>
      <c r="I30" s="133"/>
    </row>
    <row r="31" spans="1:9" ht="24" customHeight="1">
      <c r="A31" s="131" t="s">
        <v>25</v>
      </c>
      <c r="C31" s="127" t="s">
        <v>162</v>
      </c>
      <c r="D31" s="127"/>
      <c r="E31" s="142">
        <v>15483386</v>
      </c>
      <c r="F31" s="134"/>
      <c r="G31" s="142">
        <v>10146141</v>
      </c>
      <c r="H31" s="143"/>
      <c r="I31" s="133"/>
    </row>
    <row r="32" spans="1:9" ht="24" customHeight="1">
      <c r="A32" s="131" t="s">
        <v>26</v>
      </c>
      <c r="C32" s="127"/>
      <c r="D32" s="127"/>
      <c r="E32" s="142">
        <v>610019</v>
      </c>
      <c r="F32" s="134"/>
      <c r="G32" s="142">
        <v>107945</v>
      </c>
      <c r="H32" s="143"/>
      <c r="I32" s="133"/>
    </row>
    <row r="33" spans="1:9" ht="24" customHeight="1">
      <c r="A33" s="131" t="s">
        <v>27</v>
      </c>
      <c r="C33" s="127">
        <v>9</v>
      </c>
      <c r="D33" s="127"/>
      <c r="E33" s="142">
        <v>606594</v>
      </c>
      <c r="F33" s="134"/>
      <c r="G33" s="142">
        <v>544959</v>
      </c>
      <c r="H33" s="143"/>
      <c r="I33" s="133"/>
    </row>
    <row r="34" spans="1:9" ht="24" customHeight="1">
      <c r="A34" s="131" t="s">
        <v>28</v>
      </c>
      <c r="C34" s="127" t="s">
        <v>163</v>
      </c>
      <c r="D34" s="127"/>
      <c r="E34" s="142">
        <v>9388301</v>
      </c>
      <c r="F34" s="134"/>
      <c r="G34" s="142">
        <v>7217716</v>
      </c>
      <c r="H34" s="143"/>
      <c r="I34" s="133"/>
    </row>
    <row r="35" spans="1:9" ht="24" customHeight="1">
      <c r="A35" s="131" t="s">
        <v>29</v>
      </c>
      <c r="C35" s="127">
        <v>27</v>
      </c>
      <c r="D35" s="127"/>
      <c r="E35" s="142">
        <v>1208860</v>
      </c>
      <c r="F35" s="134"/>
      <c r="G35" s="142">
        <v>1189282</v>
      </c>
      <c r="H35" s="143"/>
      <c r="I35" s="133"/>
    </row>
    <row r="36" spans="1:9" ht="24" customHeight="1">
      <c r="A36" s="131" t="s">
        <v>30</v>
      </c>
      <c r="C36" s="127">
        <v>27</v>
      </c>
      <c r="D36" s="127"/>
      <c r="E36" s="142">
        <v>912673</v>
      </c>
      <c r="F36" s="134"/>
      <c r="G36" s="142">
        <v>988891</v>
      </c>
      <c r="H36" s="143"/>
      <c r="I36" s="133"/>
    </row>
    <row r="37" spans="1:9" ht="24" customHeight="1">
      <c r="A37" s="131" t="s">
        <v>31</v>
      </c>
      <c r="C37" s="127" t="s">
        <v>164</v>
      </c>
      <c r="D37" s="127"/>
      <c r="E37" s="142">
        <v>633692</v>
      </c>
      <c r="F37" s="134"/>
      <c r="G37" s="142">
        <v>657814</v>
      </c>
      <c r="H37" s="143"/>
      <c r="I37" s="133"/>
    </row>
    <row r="38" spans="1:9" ht="24" customHeight="1">
      <c r="A38" s="131" t="s">
        <v>32</v>
      </c>
      <c r="C38" s="127">
        <v>21</v>
      </c>
      <c r="D38" s="127"/>
      <c r="E38" s="142">
        <v>556661</v>
      </c>
      <c r="F38" s="134"/>
      <c r="G38" s="142">
        <v>547042</v>
      </c>
      <c r="H38" s="143"/>
      <c r="I38" s="133"/>
    </row>
    <row r="39" spans="1:9" ht="24" customHeight="1">
      <c r="A39" s="131" t="s">
        <v>33</v>
      </c>
      <c r="C39" s="127"/>
      <c r="D39" s="127"/>
      <c r="E39" s="142">
        <v>483100</v>
      </c>
      <c r="F39" s="134"/>
      <c r="G39" s="142">
        <v>378728</v>
      </c>
      <c r="H39" s="143"/>
      <c r="I39" s="133"/>
    </row>
    <row r="40" spans="1:9" ht="24" customHeight="1">
      <c r="A40" s="131" t="s">
        <v>34</v>
      </c>
      <c r="C40" s="127"/>
      <c r="D40" s="127"/>
      <c r="E40" s="142">
        <v>210053</v>
      </c>
      <c r="F40" s="134"/>
      <c r="G40" s="142">
        <v>225957</v>
      </c>
      <c r="H40" s="143"/>
      <c r="I40" s="133"/>
    </row>
    <row r="41" spans="1:9" ht="24" customHeight="1">
      <c r="A41" s="131" t="s">
        <v>35</v>
      </c>
      <c r="C41" s="127" t="s">
        <v>165</v>
      </c>
      <c r="D41" s="127"/>
      <c r="E41" s="142">
        <v>1053727</v>
      </c>
      <c r="F41" s="134"/>
      <c r="G41" s="142">
        <v>570193</v>
      </c>
      <c r="H41" s="143"/>
      <c r="I41" s="133"/>
    </row>
    <row r="42" spans="1:9" ht="24" customHeight="1">
      <c r="A42" s="129" t="s">
        <v>36</v>
      </c>
      <c r="C42" s="127"/>
      <c r="D42" s="127"/>
      <c r="E42" s="144">
        <f>SUM(E30:E41)</f>
        <v>315666273</v>
      </c>
      <c r="F42" s="137"/>
      <c r="G42" s="144">
        <f>SUM(G30:G41)</f>
        <v>302482392</v>
      </c>
      <c r="H42" s="143"/>
      <c r="I42" s="133"/>
    </row>
    <row r="43" spans="1:9" ht="16.5" customHeight="1">
      <c r="A43" s="129"/>
      <c r="C43" s="127"/>
      <c r="D43" s="127"/>
      <c r="E43" s="142"/>
      <c r="F43" s="134"/>
      <c r="G43" s="142"/>
      <c r="H43" s="143"/>
    </row>
    <row r="44" spans="1:9" ht="24" customHeight="1">
      <c r="A44" s="139" t="s">
        <v>37</v>
      </c>
      <c r="C44" s="159"/>
      <c r="D44" s="160"/>
      <c r="E44" s="132"/>
      <c r="F44" s="141"/>
      <c r="G44" s="132"/>
    </row>
    <row r="45" spans="1:9" ht="24" customHeight="1">
      <c r="A45" s="131" t="s">
        <v>38</v>
      </c>
      <c r="C45" s="127"/>
      <c r="D45" s="126"/>
      <c r="E45" s="132"/>
      <c r="F45" s="141"/>
      <c r="G45" s="132"/>
    </row>
    <row r="46" spans="1:9" ht="24" customHeight="1">
      <c r="A46" s="113" t="s">
        <v>39</v>
      </c>
      <c r="C46" s="127"/>
      <c r="D46" s="126"/>
      <c r="E46" s="132"/>
      <c r="F46" s="141"/>
      <c r="G46" s="132"/>
    </row>
    <row r="47" spans="1:9" ht="24" customHeight="1" thickBot="1">
      <c r="A47" s="145" t="s">
        <v>40</v>
      </c>
      <c r="C47" s="127"/>
      <c r="D47" s="126"/>
      <c r="E47" s="146">
        <v>20000000</v>
      </c>
      <c r="F47" s="141"/>
      <c r="G47" s="146">
        <v>20000000</v>
      </c>
      <c r="I47" s="133"/>
    </row>
    <row r="48" spans="1:9" ht="24" customHeight="1" thickTop="1">
      <c r="A48" s="113" t="s">
        <v>41</v>
      </c>
      <c r="C48" s="127"/>
      <c r="D48" s="127"/>
      <c r="E48" s="142"/>
      <c r="F48" s="147"/>
      <c r="G48" s="142"/>
      <c r="I48" s="133"/>
    </row>
    <row r="49" spans="1:9" ht="24" customHeight="1">
      <c r="A49" s="145" t="s">
        <v>40</v>
      </c>
      <c r="C49" s="127"/>
      <c r="D49" s="127"/>
      <c r="E49" s="142">
        <v>20000000</v>
      </c>
      <c r="F49" s="147"/>
      <c r="G49" s="142">
        <v>20000000</v>
      </c>
      <c r="I49" s="133"/>
    </row>
    <row r="50" spans="1:9" ht="24" customHeight="1">
      <c r="A50" s="145" t="s">
        <v>42</v>
      </c>
      <c r="C50" s="127"/>
      <c r="D50" s="127"/>
      <c r="E50" s="142">
        <v>10598915</v>
      </c>
      <c r="F50" s="147"/>
      <c r="G50" s="142">
        <v>10598915</v>
      </c>
      <c r="I50" s="133"/>
    </row>
    <row r="51" spans="1:9" ht="24" customHeight="1">
      <c r="A51" s="145" t="s">
        <v>43</v>
      </c>
      <c r="C51" s="127"/>
      <c r="D51" s="127"/>
      <c r="E51" s="142">
        <v>-111703</v>
      </c>
      <c r="F51" s="148"/>
      <c r="G51" s="142">
        <v>-1125232</v>
      </c>
      <c r="I51" s="133"/>
    </row>
    <row r="52" spans="1:9" ht="24" customHeight="1">
      <c r="A52" s="145" t="s">
        <v>44</v>
      </c>
      <c r="C52" s="127"/>
      <c r="D52" s="127"/>
      <c r="E52" s="142"/>
      <c r="F52" s="134"/>
      <c r="G52" s="142"/>
      <c r="I52" s="133"/>
    </row>
    <row r="53" spans="1:9" ht="24" customHeight="1">
      <c r="A53" s="113" t="s">
        <v>45</v>
      </c>
      <c r="C53" s="127"/>
      <c r="D53" s="127"/>
      <c r="E53" s="142"/>
      <c r="F53" s="134"/>
      <c r="G53" s="142"/>
      <c r="I53" s="133"/>
    </row>
    <row r="54" spans="1:9" ht="24" customHeight="1">
      <c r="A54" s="113" t="s">
        <v>46</v>
      </c>
      <c r="C54" s="127">
        <v>25</v>
      </c>
      <c r="D54" s="127"/>
      <c r="E54" s="142">
        <v>1164600</v>
      </c>
      <c r="F54" s="134"/>
      <c r="G54" s="142">
        <v>1164600</v>
      </c>
      <c r="I54" s="133"/>
    </row>
    <row r="55" spans="1:9" ht="24" customHeight="1">
      <c r="A55" s="145" t="s">
        <v>47</v>
      </c>
      <c r="C55" s="159"/>
      <c r="D55" s="160"/>
      <c r="E55" s="142">
        <v>8374811</v>
      </c>
      <c r="F55" s="149"/>
      <c r="G55" s="142">
        <v>7325230</v>
      </c>
      <c r="I55" s="133"/>
    </row>
    <row r="56" spans="1:9" ht="24" customHeight="1">
      <c r="A56" s="129" t="s">
        <v>48</v>
      </c>
      <c r="C56" s="140"/>
      <c r="D56" s="126"/>
      <c r="E56" s="144">
        <f>SUM(E49:E55)</f>
        <v>40026623</v>
      </c>
      <c r="F56" s="137"/>
      <c r="G56" s="150">
        <f>SUM(G49:G55)</f>
        <v>37963513</v>
      </c>
      <c r="I56" s="133"/>
    </row>
    <row r="57" spans="1:9" ht="24" customHeight="1" thickBot="1">
      <c r="A57" s="129" t="s">
        <v>49</v>
      </c>
      <c r="C57" s="140"/>
      <c r="D57" s="126"/>
      <c r="E57" s="161">
        <f>SUM(E56,E42)</f>
        <v>355692896</v>
      </c>
      <c r="F57" s="137"/>
      <c r="G57" s="151">
        <f>SUM(G56,G42)</f>
        <v>340445905</v>
      </c>
      <c r="I57" s="133"/>
    </row>
    <row r="58" spans="1:9" ht="24" customHeight="1" thickTop="1">
      <c r="A58" s="131"/>
      <c r="C58" s="140"/>
      <c r="D58" s="126"/>
      <c r="E58" s="163" t="b">
        <f>+E57=E19</f>
        <v>1</v>
      </c>
      <c r="F58" s="122"/>
      <c r="G58" s="121"/>
      <c r="I58" s="133"/>
    </row>
    <row r="59" spans="1:9" ht="24" customHeight="1">
      <c r="A59" s="131"/>
      <c r="C59" s="140"/>
      <c r="D59" s="126"/>
      <c r="E59" s="123"/>
      <c r="F59" s="123"/>
      <c r="G59" s="123"/>
    </row>
    <row r="60" spans="1:9" ht="24" customHeight="1">
      <c r="E60" s="123"/>
      <c r="F60" s="123"/>
      <c r="G60" s="123"/>
    </row>
    <row r="61" spans="1:9" ht="24" customHeight="1">
      <c r="C61" s="118"/>
      <c r="D61" s="119"/>
      <c r="E61" s="123"/>
      <c r="F61" s="123"/>
      <c r="G61" s="123"/>
    </row>
    <row r="62" spans="1:9" ht="24" customHeight="1">
      <c r="A62" s="113"/>
      <c r="C62" s="118"/>
      <c r="D62" s="119"/>
      <c r="E62" s="123"/>
      <c r="F62" s="123"/>
      <c r="G62" s="123"/>
    </row>
    <row r="63" spans="1:9" ht="24" customHeight="1">
      <c r="C63" s="118"/>
      <c r="D63" s="119"/>
      <c r="E63" s="123"/>
      <c r="F63" s="123"/>
      <c r="G63" s="123"/>
    </row>
    <row r="64" spans="1:9" s="113" customFormat="1" ht="24" customHeight="1">
      <c r="A64" s="126"/>
      <c r="B64" s="126"/>
      <c r="C64" s="118"/>
      <c r="D64" s="119"/>
      <c r="E64" s="120"/>
      <c r="F64" s="120"/>
      <c r="G64" s="120"/>
    </row>
    <row r="65" spans="5:7" ht="24" customHeight="1">
      <c r="E65" s="141"/>
      <c r="F65" s="141"/>
      <c r="G65" s="141"/>
    </row>
  </sheetData>
  <mergeCells count="2">
    <mergeCell ref="E6:G6"/>
    <mergeCell ref="E28:G28"/>
  </mergeCells>
  <pageMargins left="0.8" right="0.8" top="0.48" bottom="0.5" header="0.5" footer="0.5"/>
  <pageSetup paperSize="9" scale="87" firstPageNumber="5" orientation="portrait" useFirstPageNumber="1" r:id="rId1"/>
  <headerFooter>
    <oddFooter>&amp;L  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9"/>
  <sheetViews>
    <sheetView showGridLines="0" view="pageBreakPreview" topLeftCell="A33" zoomScale="85" zoomScaleNormal="40" zoomScaleSheetLayoutView="85" workbookViewId="0">
      <selection activeCell="A117" sqref="A117"/>
    </sheetView>
  </sheetViews>
  <sheetFormatPr defaultColWidth="10.7265625" defaultRowHeight="24" customHeight="1"/>
  <cols>
    <col min="1" max="1" width="51.453125" style="167" customWidth="1"/>
    <col min="2" max="2" width="11.54296875" style="167" customWidth="1"/>
    <col min="3" max="3" width="8.54296875" style="8" customWidth="1"/>
    <col min="4" max="4" width="1.54296875" style="11" customWidth="1"/>
    <col min="5" max="5" width="14.81640625" style="6" customWidth="1"/>
    <col min="6" max="6" width="1.54296875" style="17" customWidth="1"/>
    <col min="7" max="7" width="14.81640625" style="6" customWidth="1"/>
    <col min="8" max="10" width="2.54296875" style="167" customWidth="1"/>
    <col min="11" max="16384" width="10.7265625" style="167"/>
  </cols>
  <sheetData>
    <row r="1" spans="1:7" ht="24" customHeight="1">
      <c r="A1" s="1" t="s">
        <v>50</v>
      </c>
      <c r="B1" s="166"/>
      <c r="C1" s="2"/>
      <c r="D1" s="38"/>
      <c r="E1" s="4"/>
      <c r="F1" s="41"/>
      <c r="G1" s="4"/>
    </row>
    <row r="2" spans="1:7" ht="24" customHeight="1">
      <c r="A2" s="5" t="s">
        <v>51</v>
      </c>
      <c r="B2" s="166"/>
      <c r="C2" s="2"/>
      <c r="D2" s="38"/>
      <c r="E2" s="4"/>
      <c r="F2" s="41"/>
      <c r="G2" s="4"/>
    </row>
    <row r="3" spans="1:7" ht="24" customHeight="1">
      <c r="A3" s="5"/>
      <c r="B3" s="166"/>
      <c r="C3" s="2"/>
      <c r="D3" s="38"/>
      <c r="E3" s="4"/>
      <c r="F3" s="41"/>
      <c r="G3" s="4"/>
    </row>
    <row r="4" spans="1:7" ht="24" customHeight="1">
      <c r="B4" s="168"/>
      <c r="C4" s="169"/>
      <c r="E4" s="187" t="s">
        <v>52</v>
      </c>
      <c r="F4" s="187"/>
      <c r="G4" s="187"/>
    </row>
    <row r="5" spans="1:7" ht="24" customHeight="1">
      <c r="A5" s="5"/>
      <c r="B5" s="171"/>
      <c r="C5" s="169"/>
      <c r="E5" s="187" t="s">
        <v>53</v>
      </c>
      <c r="F5" s="187"/>
      <c r="G5" s="187"/>
    </row>
    <row r="6" spans="1:7" ht="24" customHeight="1">
      <c r="A6" s="5"/>
      <c r="C6" s="169"/>
      <c r="E6" s="170" t="s">
        <v>6</v>
      </c>
      <c r="F6" s="170"/>
      <c r="G6" s="170" t="s">
        <v>7</v>
      </c>
    </row>
    <row r="7" spans="1:7" ht="24" customHeight="1">
      <c r="A7" s="171"/>
      <c r="C7" s="168"/>
      <c r="D7" s="168"/>
      <c r="E7" s="186" t="s">
        <v>8</v>
      </c>
      <c r="F7" s="186"/>
      <c r="G7" s="186"/>
    </row>
    <row r="8" spans="1:7" ht="24" customHeight="1">
      <c r="A8" s="172" t="s">
        <v>54</v>
      </c>
      <c r="C8" s="169"/>
      <c r="D8" s="167"/>
      <c r="E8" s="7">
        <v>3354281</v>
      </c>
      <c r="F8" s="7"/>
      <c r="G8" s="7">
        <v>3244921</v>
      </c>
    </row>
    <row r="9" spans="1:7" ht="24" customHeight="1">
      <c r="A9" s="172" t="s">
        <v>55</v>
      </c>
      <c r="C9" s="169"/>
      <c r="D9" s="169"/>
      <c r="E9" s="7">
        <v>-1695137</v>
      </c>
      <c r="F9" s="7"/>
      <c r="G9" s="7">
        <v>-1502644</v>
      </c>
    </row>
    <row r="10" spans="1:7" ht="24" customHeight="1">
      <c r="A10" s="173" t="s">
        <v>56</v>
      </c>
      <c r="C10" s="167"/>
      <c r="D10" s="167"/>
      <c r="E10" s="44">
        <f>SUM(E8:E9)</f>
        <v>1659144</v>
      </c>
      <c r="F10" s="43"/>
      <c r="G10" s="44">
        <f>SUM(G8:G9)</f>
        <v>1742277</v>
      </c>
    </row>
    <row r="11" spans="1:7" ht="24" customHeight="1">
      <c r="A11" s="174" t="s">
        <v>57</v>
      </c>
      <c r="C11" s="169"/>
      <c r="D11" s="169"/>
      <c r="E11" s="20">
        <v>114550</v>
      </c>
      <c r="F11" s="20"/>
      <c r="G11" s="20">
        <v>103511</v>
      </c>
    </row>
    <row r="12" spans="1:7" ht="24" customHeight="1">
      <c r="A12" s="174" t="s">
        <v>58</v>
      </c>
      <c r="C12" s="169"/>
      <c r="D12" s="169"/>
      <c r="E12" s="40">
        <v>-20217</v>
      </c>
      <c r="F12" s="20"/>
      <c r="G12" s="40">
        <v>-25026</v>
      </c>
    </row>
    <row r="13" spans="1:7" ht="24" customHeight="1">
      <c r="A13" s="1" t="s">
        <v>59</v>
      </c>
      <c r="C13" s="169"/>
      <c r="D13" s="169"/>
      <c r="E13" s="44">
        <f>SUM(E11:E12)</f>
        <v>94333</v>
      </c>
      <c r="F13" s="43"/>
      <c r="G13" s="44">
        <f>SUM(G11:G12)</f>
        <v>78485</v>
      </c>
    </row>
    <row r="14" spans="1:7" ht="24" customHeight="1">
      <c r="A14" s="174" t="s">
        <v>174</v>
      </c>
      <c r="C14" s="3"/>
      <c r="D14" s="12"/>
      <c r="E14" s="3"/>
      <c r="F14" s="12"/>
      <c r="G14" s="3"/>
    </row>
    <row r="15" spans="1:7" ht="24" customHeight="1">
      <c r="A15" s="175" t="s">
        <v>60</v>
      </c>
      <c r="C15" s="169"/>
      <c r="D15" s="169"/>
      <c r="E15" s="7">
        <v>26301</v>
      </c>
      <c r="F15" s="9"/>
      <c r="G15" s="7">
        <v>26136</v>
      </c>
    </row>
    <row r="16" spans="1:7" ht="24" customHeight="1">
      <c r="A16" s="174" t="s">
        <v>173</v>
      </c>
      <c r="C16" s="169"/>
      <c r="D16" s="169"/>
      <c r="E16" s="7">
        <v>134434</v>
      </c>
      <c r="F16" s="7"/>
      <c r="G16" s="7">
        <v>-32969</v>
      </c>
    </row>
    <row r="17" spans="1:7" ht="24" customHeight="1">
      <c r="A17" s="174" t="s">
        <v>61</v>
      </c>
      <c r="C17" s="169"/>
      <c r="D17" s="169"/>
      <c r="E17" s="7">
        <v>52886</v>
      </c>
      <c r="F17" s="7"/>
      <c r="G17" s="7">
        <v>46813</v>
      </c>
    </row>
    <row r="18" spans="1:7" ht="24" customHeight="1">
      <c r="A18" s="172" t="s">
        <v>62</v>
      </c>
      <c r="C18" s="169"/>
      <c r="D18" s="167"/>
      <c r="E18" s="7">
        <v>31034</v>
      </c>
      <c r="F18" s="7"/>
      <c r="G18" s="7">
        <v>19687</v>
      </c>
    </row>
    <row r="19" spans="1:7" ht="24" customHeight="1">
      <c r="A19" s="173" t="s">
        <v>63</v>
      </c>
      <c r="C19" s="167"/>
      <c r="D19" s="167"/>
      <c r="E19" s="44">
        <f>SUM(E10,E13:E18)</f>
        <v>1998132</v>
      </c>
      <c r="F19" s="43"/>
      <c r="G19" s="44">
        <f>SUM(G10,G13:G18)</f>
        <v>1880429</v>
      </c>
    </row>
    <row r="20" spans="1:7" ht="24" customHeight="1">
      <c r="A20" s="173" t="s">
        <v>64</v>
      </c>
      <c r="C20" s="167"/>
      <c r="D20" s="167"/>
      <c r="E20" s="7"/>
      <c r="F20" s="9"/>
      <c r="G20" s="7"/>
    </row>
    <row r="21" spans="1:7" ht="24" customHeight="1">
      <c r="A21" s="175" t="s">
        <v>65</v>
      </c>
      <c r="B21" s="176"/>
      <c r="C21" s="169"/>
      <c r="D21" s="167"/>
      <c r="E21" s="7">
        <v>484725</v>
      </c>
      <c r="F21" s="9"/>
      <c r="G21" s="7">
        <v>439365</v>
      </c>
    </row>
    <row r="22" spans="1:7" ht="24" customHeight="1">
      <c r="A22" s="175" t="s">
        <v>66</v>
      </c>
      <c r="B22" s="176"/>
      <c r="C22" s="169"/>
      <c r="D22" s="167"/>
      <c r="E22" s="7">
        <v>3681</v>
      </c>
      <c r="F22" s="9"/>
      <c r="G22" s="7">
        <v>3421</v>
      </c>
    </row>
    <row r="23" spans="1:7" ht="24" customHeight="1">
      <c r="A23" s="175" t="s">
        <v>67</v>
      </c>
      <c r="B23" s="176"/>
      <c r="C23" s="169"/>
      <c r="D23" s="167"/>
      <c r="E23" s="7">
        <v>222707</v>
      </c>
      <c r="F23" s="9"/>
      <c r="G23" s="7">
        <v>198498</v>
      </c>
    </row>
    <row r="24" spans="1:7" ht="24" customHeight="1">
      <c r="A24" s="175" t="s">
        <v>68</v>
      </c>
      <c r="B24" s="176"/>
      <c r="C24" s="167"/>
      <c r="D24" s="167"/>
      <c r="E24" s="7">
        <v>98493</v>
      </c>
      <c r="F24" s="9"/>
      <c r="G24" s="7">
        <v>94590</v>
      </c>
    </row>
    <row r="25" spans="1:7" ht="24" customHeight="1">
      <c r="A25" s="175" t="s">
        <v>69</v>
      </c>
      <c r="B25" s="176"/>
      <c r="C25" s="167"/>
      <c r="D25" s="167"/>
      <c r="E25" s="7">
        <v>39729</v>
      </c>
      <c r="F25" s="9"/>
      <c r="G25" s="7">
        <v>33440</v>
      </c>
    </row>
    <row r="26" spans="1:7" ht="24" customHeight="1">
      <c r="A26" s="175" t="s">
        <v>70</v>
      </c>
      <c r="B26" s="176"/>
      <c r="C26" s="167"/>
      <c r="D26" s="167"/>
      <c r="E26" s="7">
        <v>26615</v>
      </c>
      <c r="F26" s="9"/>
      <c r="G26" s="7">
        <v>22290</v>
      </c>
    </row>
    <row r="27" spans="1:7" ht="24" customHeight="1">
      <c r="A27" s="175" t="s">
        <v>71</v>
      </c>
      <c r="B27" s="176"/>
      <c r="C27" s="167"/>
      <c r="D27" s="167"/>
      <c r="E27" s="7">
        <v>98219</v>
      </c>
      <c r="F27" s="9"/>
      <c r="G27" s="7">
        <v>91150</v>
      </c>
    </row>
    <row r="28" spans="1:7" ht="24" customHeight="1">
      <c r="A28" s="175" t="s">
        <v>72</v>
      </c>
      <c r="B28" s="176"/>
      <c r="C28" s="172"/>
      <c r="D28" s="172"/>
      <c r="E28" s="40">
        <v>58912</v>
      </c>
      <c r="F28" s="9"/>
      <c r="G28" s="40">
        <v>57689</v>
      </c>
    </row>
    <row r="29" spans="1:7" ht="24" customHeight="1">
      <c r="A29" s="173" t="s">
        <v>73</v>
      </c>
      <c r="B29" s="172"/>
      <c r="C29" s="167"/>
      <c r="D29" s="167"/>
      <c r="E29" s="44">
        <f>SUM(E21:E28)</f>
        <v>1033081</v>
      </c>
      <c r="F29" s="43"/>
      <c r="G29" s="44">
        <f>SUM(G21:G28)</f>
        <v>940443</v>
      </c>
    </row>
    <row r="30" spans="1:7" ht="24" customHeight="1">
      <c r="A30" s="172" t="s">
        <v>74</v>
      </c>
      <c r="B30" s="172"/>
      <c r="C30" s="169"/>
      <c r="D30" s="167"/>
      <c r="E30" s="16">
        <v>330006</v>
      </c>
      <c r="F30" s="9"/>
      <c r="G30" s="16">
        <v>338703</v>
      </c>
    </row>
    <row r="31" spans="1:7" ht="24" customHeight="1">
      <c r="A31" s="173" t="s">
        <v>75</v>
      </c>
      <c r="B31" s="172"/>
      <c r="C31" s="167"/>
      <c r="D31" s="167"/>
      <c r="E31" s="42">
        <f>E19-E29-E30</f>
        <v>635045</v>
      </c>
      <c r="F31" s="43"/>
      <c r="G31" s="42">
        <f>G19-G29-G30</f>
        <v>601283</v>
      </c>
    </row>
    <row r="32" spans="1:7" ht="24" customHeight="1">
      <c r="A32" s="172" t="s">
        <v>76</v>
      </c>
      <c r="B32" s="172"/>
      <c r="C32" s="169"/>
      <c r="D32" s="167"/>
      <c r="E32" s="16">
        <v>120811</v>
      </c>
      <c r="F32" s="7"/>
      <c r="G32" s="16">
        <v>125362</v>
      </c>
    </row>
    <row r="33" spans="1:7" ht="24" customHeight="1" thickBot="1">
      <c r="A33" s="173" t="s">
        <v>77</v>
      </c>
      <c r="B33" s="172"/>
      <c r="C33" s="167"/>
      <c r="D33" s="167"/>
      <c r="E33" s="111">
        <f>E31-E32</f>
        <v>514234</v>
      </c>
      <c r="F33" s="43"/>
      <c r="G33" s="111">
        <f>G31-G32</f>
        <v>475921</v>
      </c>
    </row>
    <row r="34" spans="1:7" ht="24" customHeight="1" thickTop="1">
      <c r="A34" s="173"/>
      <c r="B34" s="172"/>
      <c r="C34" s="167"/>
      <c r="D34" s="167"/>
      <c r="E34" s="7"/>
      <c r="F34" s="9"/>
      <c r="G34" s="7"/>
    </row>
    <row r="35" spans="1:7" ht="24" customHeight="1">
      <c r="A35" s="172"/>
      <c r="B35" s="172"/>
      <c r="C35" s="167"/>
      <c r="D35" s="167"/>
      <c r="E35" s="21"/>
      <c r="F35" s="15"/>
      <c r="G35" s="21"/>
    </row>
    <row r="36" spans="1:7" ht="24" customHeight="1">
      <c r="A36" s="1" t="s">
        <v>50</v>
      </c>
      <c r="B36" s="166"/>
      <c r="C36" s="2"/>
      <c r="D36" s="38"/>
      <c r="E36" s="4"/>
      <c r="F36" s="41"/>
      <c r="G36" s="4"/>
    </row>
    <row r="37" spans="1:7" ht="24" customHeight="1">
      <c r="A37" s="5" t="s">
        <v>51</v>
      </c>
      <c r="B37" s="166"/>
      <c r="C37" s="2"/>
      <c r="D37" s="38"/>
      <c r="E37" s="4"/>
      <c r="F37" s="41"/>
      <c r="G37" s="4"/>
    </row>
    <row r="38" spans="1:7" ht="24" customHeight="1">
      <c r="A38" s="5"/>
      <c r="B38" s="166"/>
      <c r="C38" s="2"/>
      <c r="D38" s="38"/>
      <c r="E38" s="4"/>
      <c r="F38" s="41"/>
      <c r="G38" s="4"/>
    </row>
    <row r="39" spans="1:7" ht="24" customHeight="1">
      <c r="B39" s="166"/>
      <c r="C39" s="169"/>
      <c r="E39" s="187" t="s">
        <v>52</v>
      </c>
      <c r="F39" s="187"/>
      <c r="G39" s="187"/>
    </row>
    <row r="40" spans="1:7" ht="24" customHeight="1">
      <c r="A40" s="5"/>
      <c r="B40" s="171"/>
      <c r="C40" s="169"/>
      <c r="E40" s="187" t="s">
        <v>53</v>
      </c>
      <c r="F40" s="187"/>
      <c r="G40" s="187"/>
    </row>
    <row r="41" spans="1:7" ht="24" customHeight="1">
      <c r="A41" s="5"/>
      <c r="C41" s="169"/>
      <c r="E41" s="170" t="s">
        <v>6</v>
      </c>
      <c r="F41" s="170"/>
      <c r="G41" s="170">
        <v>2567</v>
      </c>
    </row>
    <row r="42" spans="1:7" ht="24" customHeight="1">
      <c r="A42" s="171"/>
      <c r="C42" s="168"/>
      <c r="D42" s="168"/>
      <c r="E42" s="186" t="s">
        <v>8</v>
      </c>
      <c r="F42" s="186"/>
      <c r="G42" s="186"/>
    </row>
    <row r="43" spans="1:7" ht="24" customHeight="1">
      <c r="A43" s="173" t="s">
        <v>78</v>
      </c>
      <c r="B43" s="172"/>
      <c r="C43" s="169"/>
      <c r="D43" s="167"/>
      <c r="E43" s="7"/>
      <c r="F43" s="9"/>
      <c r="G43" s="7"/>
    </row>
    <row r="44" spans="1:7" ht="24" customHeight="1">
      <c r="A44" s="177" t="s">
        <v>79</v>
      </c>
      <c r="B44" s="172"/>
      <c r="C44" s="167"/>
      <c r="D44" s="167"/>
      <c r="E44" s="7"/>
      <c r="F44" s="9"/>
      <c r="G44" s="7"/>
    </row>
    <row r="45" spans="1:7" ht="24" customHeight="1">
      <c r="A45" s="172" t="s">
        <v>90</v>
      </c>
      <c r="B45" s="172"/>
      <c r="C45" s="3"/>
      <c r="D45" s="167"/>
      <c r="E45" s="3"/>
      <c r="F45" s="12"/>
      <c r="G45" s="3"/>
    </row>
    <row r="46" spans="1:7" ht="24" customHeight="1">
      <c r="A46" s="175" t="s">
        <v>80</v>
      </c>
      <c r="B46" s="172"/>
      <c r="C46" s="3"/>
      <c r="D46" s="167"/>
      <c r="E46" s="7">
        <v>579069</v>
      </c>
      <c r="F46" s="9"/>
      <c r="G46" s="7">
        <v>-72134</v>
      </c>
    </row>
    <row r="47" spans="1:7" ht="24" customHeight="1">
      <c r="A47" s="172" t="s">
        <v>81</v>
      </c>
      <c r="B47" s="172"/>
      <c r="C47" s="3"/>
      <c r="D47" s="167"/>
      <c r="E47" s="7"/>
      <c r="F47" s="9"/>
      <c r="G47" s="7"/>
    </row>
    <row r="48" spans="1:7" ht="24" customHeight="1">
      <c r="A48" s="175" t="s">
        <v>79</v>
      </c>
      <c r="B48" s="172"/>
      <c r="C48" s="3"/>
      <c r="D48" s="167"/>
      <c r="E48" s="16">
        <v>-115813</v>
      </c>
      <c r="F48" s="9"/>
      <c r="G48" s="16">
        <v>14427</v>
      </c>
    </row>
    <row r="49" spans="1:7" ht="24" customHeight="1">
      <c r="A49" s="173"/>
      <c r="B49" s="173"/>
      <c r="C49" s="178"/>
      <c r="D49" s="171"/>
      <c r="E49" s="45">
        <f>SUM(E46:E48)</f>
        <v>463256</v>
      </c>
      <c r="F49" s="43"/>
      <c r="G49" s="45">
        <f>SUM(G46:G48)</f>
        <v>-57707</v>
      </c>
    </row>
    <row r="50" spans="1:7" ht="24" customHeight="1">
      <c r="A50" s="172"/>
      <c r="B50" s="172"/>
      <c r="C50" s="169"/>
      <c r="D50" s="167"/>
      <c r="E50" s="7"/>
      <c r="F50" s="9"/>
      <c r="G50" s="7"/>
    </row>
    <row r="51" spans="1:7" ht="24" customHeight="1">
      <c r="A51" s="177" t="s">
        <v>82</v>
      </c>
      <c r="B51" s="172"/>
      <c r="C51" s="169"/>
      <c r="D51" s="167"/>
      <c r="E51" s="7"/>
      <c r="F51" s="9"/>
      <c r="G51" s="7"/>
    </row>
    <row r="52" spans="1:7" ht="24" customHeight="1">
      <c r="A52" s="172" t="s">
        <v>175</v>
      </c>
      <c r="B52" s="172"/>
      <c r="C52" s="169"/>
      <c r="D52" s="167"/>
      <c r="E52" s="7"/>
      <c r="F52" s="9"/>
      <c r="G52" s="7"/>
    </row>
    <row r="53" spans="1:7" ht="24" customHeight="1">
      <c r="A53" s="175" t="s">
        <v>83</v>
      </c>
      <c r="B53" s="172"/>
      <c r="C53" s="169"/>
      <c r="D53" s="167"/>
      <c r="E53" s="7">
        <v>-2352</v>
      </c>
      <c r="F53" s="9"/>
      <c r="G53" s="7">
        <v>-114326</v>
      </c>
    </row>
    <row r="54" spans="1:7" ht="24" customHeight="1">
      <c r="A54" s="172" t="s">
        <v>81</v>
      </c>
      <c r="B54" s="172"/>
      <c r="C54" s="169"/>
      <c r="D54" s="167"/>
      <c r="E54" s="7"/>
      <c r="F54" s="9"/>
      <c r="G54" s="7"/>
    </row>
    <row r="55" spans="1:7" ht="24" customHeight="1">
      <c r="A55" s="175" t="s">
        <v>82</v>
      </c>
      <c r="B55" s="172"/>
      <c r="C55" s="169"/>
      <c r="D55" s="167"/>
      <c r="E55" s="16">
        <v>470</v>
      </c>
      <c r="F55" s="9"/>
      <c r="G55" s="16">
        <v>22865</v>
      </c>
    </row>
    <row r="56" spans="1:7" ht="24" customHeight="1">
      <c r="A56" s="173"/>
      <c r="B56" s="172"/>
      <c r="C56" s="169"/>
      <c r="D56" s="167"/>
      <c r="E56" s="45">
        <f>SUM(E53:E55)</f>
        <v>-1882</v>
      </c>
      <c r="F56" s="43"/>
      <c r="G56" s="45">
        <f>SUM(G53:G55)</f>
        <v>-91461</v>
      </c>
    </row>
    <row r="57" spans="1:7" ht="24" customHeight="1">
      <c r="A57" s="173" t="s">
        <v>84</v>
      </c>
      <c r="B57" s="172"/>
      <c r="C57" s="3"/>
      <c r="D57" s="167"/>
      <c r="E57" s="44">
        <f>E49+E56</f>
        <v>461374</v>
      </c>
      <c r="F57" s="43"/>
      <c r="G57" s="44">
        <f>G49+G56</f>
        <v>-149168</v>
      </c>
    </row>
    <row r="58" spans="1:7" ht="24" customHeight="1" thickBot="1">
      <c r="A58" s="173" t="s">
        <v>85</v>
      </c>
      <c r="B58" s="172"/>
      <c r="C58" s="167"/>
      <c r="D58" s="167"/>
      <c r="E58" s="46">
        <f>E57+E33</f>
        <v>975608</v>
      </c>
      <c r="F58" s="43"/>
      <c r="G58" s="46">
        <f>G57+G33</f>
        <v>326753</v>
      </c>
    </row>
    <row r="59" spans="1:7" ht="24" customHeight="1" thickTop="1">
      <c r="A59" s="173"/>
      <c r="B59" s="172"/>
      <c r="C59" s="3"/>
      <c r="D59" s="167"/>
      <c r="E59" s="7"/>
      <c r="F59" s="9"/>
      <c r="G59" s="7"/>
    </row>
    <row r="60" spans="1:7" ht="24" customHeight="1">
      <c r="A60" s="173" t="s">
        <v>86</v>
      </c>
      <c r="C60" s="169"/>
      <c r="D60" s="167"/>
      <c r="E60" s="18"/>
      <c r="F60" s="19"/>
      <c r="G60" s="18"/>
    </row>
    <row r="61" spans="1:7" ht="24" customHeight="1" thickBot="1">
      <c r="A61" s="172" t="s">
        <v>87</v>
      </c>
      <c r="B61" s="172"/>
      <c r="C61" s="167"/>
      <c r="D61" s="167"/>
      <c r="E61" s="51">
        <v>0.26</v>
      </c>
      <c r="F61" s="47"/>
      <c r="G61" s="51">
        <v>0.23</v>
      </c>
    </row>
    <row r="62" spans="1:7" ht="24" customHeight="1" thickTop="1">
      <c r="A62" s="172"/>
      <c r="B62" s="172"/>
      <c r="C62" s="167"/>
      <c r="D62" s="167"/>
      <c r="E62" s="14"/>
      <c r="F62" s="10"/>
      <c r="G62" s="14"/>
    </row>
    <row r="63" spans="1:7" ht="24" customHeight="1">
      <c r="A63" s="172"/>
      <c r="B63" s="172"/>
      <c r="E63" s="14"/>
      <c r="F63" s="10"/>
      <c r="G63" s="14"/>
    </row>
    <row r="64" spans="1:7" ht="24" customHeight="1">
      <c r="A64" s="172"/>
      <c r="B64" s="172"/>
      <c r="E64" s="14"/>
      <c r="F64" s="10"/>
      <c r="G64" s="14"/>
    </row>
    <row r="65" spans="1:7" ht="24" customHeight="1">
      <c r="A65" s="1" t="s">
        <v>50</v>
      </c>
      <c r="B65" s="166"/>
      <c r="C65" s="2"/>
      <c r="D65" s="38"/>
      <c r="E65" s="4"/>
      <c r="F65" s="41"/>
      <c r="G65" s="4"/>
    </row>
    <row r="66" spans="1:7" ht="24" customHeight="1">
      <c r="A66" s="5" t="s">
        <v>88</v>
      </c>
      <c r="B66" s="166"/>
      <c r="C66" s="2"/>
      <c r="D66" s="38"/>
      <c r="E66" s="4"/>
      <c r="F66" s="41"/>
      <c r="G66" s="4"/>
    </row>
    <row r="67" spans="1:7" ht="24" customHeight="1">
      <c r="A67" s="179"/>
      <c r="B67" s="166"/>
      <c r="C67" s="2"/>
      <c r="D67" s="38"/>
      <c r="E67" s="4"/>
      <c r="F67" s="41"/>
      <c r="G67" s="4"/>
    </row>
    <row r="68" spans="1:7" ht="24" customHeight="1">
      <c r="B68" s="166"/>
      <c r="C68" s="169"/>
      <c r="E68" s="187" t="s">
        <v>89</v>
      </c>
      <c r="F68" s="187"/>
      <c r="G68" s="187"/>
    </row>
    <row r="69" spans="1:7" ht="24" customHeight="1">
      <c r="A69" s="5"/>
      <c r="B69" s="171"/>
      <c r="C69" s="169"/>
      <c r="E69" s="187" t="s">
        <v>53</v>
      </c>
      <c r="F69" s="187"/>
      <c r="G69" s="187"/>
    </row>
    <row r="70" spans="1:7" ht="24" customHeight="1">
      <c r="A70" s="5"/>
      <c r="C70" s="169" t="s">
        <v>5</v>
      </c>
      <c r="E70" s="170" t="s">
        <v>6</v>
      </c>
      <c r="F70" s="170"/>
      <c r="G70" s="170">
        <v>2567</v>
      </c>
    </row>
    <row r="71" spans="1:7" ht="24" customHeight="1">
      <c r="A71" s="171"/>
      <c r="C71" s="168"/>
      <c r="D71" s="168"/>
      <c r="E71" s="186" t="s">
        <v>8</v>
      </c>
      <c r="F71" s="186"/>
      <c r="G71" s="186"/>
    </row>
    <row r="72" spans="1:7" ht="24" customHeight="1">
      <c r="A72" s="172" t="s">
        <v>54</v>
      </c>
      <c r="C72" s="169" t="s">
        <v>166</v>
      </c>
      <c r="D72" s="167"/>
      <c r="E72" s="7">
        <v>6732244</v>
      </c>
      <c r="F72" s="7"/>
      <c r="G72" s="7">
        <v>6514924</v>
      </c>
    </row>
    <row r="73" spans="1:7" ht="24" customHeight="1">
      <c r="A73" s="172" t="s">
        <v>55</v>
      </c>
      <c r="C73" s="169" t="s">
        <v>167</v>
      </c>
      <c r="D73" s="169"/>
      <c r="E73" s="16">
        <v>-3372349</v>
      </c>
      <c r="F73" s="7"/>
      <c r="G73" s="16">
        <v>-3036294</v>
      </c>
    </row>
    <row r="74" spans="1:7" ht="24" customHeight="1">
      <c r="A74" s="173" t="s">
        <v>56</v>
      </c>
      <c r="C74" s="169"/>
      <c r="D74" s="167"/>
      <c r="E74" s="42">
        <f>SUM(E72:E73)</f>
        <v>3359895</v>
      </c>
      <c r="F74" s="43"/>
      <c r="G74" s="42">
        <f>SUM(G72:G73)</f>
        <v>3478630</v>
      </c>
    </row>
    <row r="75" spans="1:7" ht="24" customHeight="1">
      <c r="A75" s="174" t="s">
        <v>57</v>
      </c>
      <c r="C75" s="169">
        <v>27</v>
      </c>
      <c r="D75" s="169"/>
      <c r="E75" s="39">
        <v>239433</v>
      </c>
      <c r="F75" s="20"/>
      <c r="G75" s="39">
        <v>210025</v>
      </c>
    </row>
    <row r="76" spans="1:7" ht="24" customHeight="1">
      <c r="A76" s="174" t="s">
        <v>58</v>
      </c>
      <c r="C76" s="169">
        <v>27</v>
      </c>
      <c r="D76" s="169"/>
      <c r="E76" s="40">
        <v>-38595</v>
      </c>
      <c r="F76" s="20"/>
      <c r="G76" s="40">
        <v>-49762</v>
      </c>
    </row>
    <row r="77" spans="1:7" ht="24" customHeight="1">
      <c r="A77" s="1" t="s">
        <v>59</v>
      </c>
      <c r="C77" s="169">
        <v>34</v>
      </c>
      <c r="D77" s="169"/>
      <c r="E77" s="44">
        <f>SUM(E75:E76)</f>
        <v>200838</v>
      </c>
      <c r="F77" s="43"/>
      <c r="G77" s="44">
        <f>SUM(G75:G76)</f>
        <v>160263</v>
      </c>
    </row>
    <row r="78" spans="1:7" ht="24" customHeight="1">
      <c r="A78" s="174" t="s">
        <v>174</v>
      </c>
      <c r="C78" s="169"/>
      <c r="D78" s="12"/>
      <c r="E78" s="3"/>
      <c r="F78" s="12"/>
      <c r="G78" s="3"/>
    </row>
    <row r="79" spans="1:7" ht="24" customHeight="1">
      <c r="A79" s="175" t="s">
        <v>60</v>
      </c>
      <c r="C79" s="169">
        <v>35</v>
      </c>
      <c r="D79" s="169"/>
      <c r="E79" s="7">
        <v>29604</v>
      </c>
      <c r="F79" s="9"/>
      <c r="G79" s="7">
        <v>48616</v>
      </c>
    </row>
    <row r="80" spans="1:7" ht="24" customHeight="1">
      <c r="A80" s="174" t="s">
        <v>173</v>
      </c>
      <c r="C80" s="169">
        <v>36</v>
      </c>
      <c r="D80" s="169"/>
      <c r="E80" s="7">
        <v>134434</v>
      </c>
      <c r="F80" s="7"/>
      <c r="G80" s="7">
        <v>-25619</v>
      </c>
    </row>
    <row r="81" spans="1:7" ht="24" customHeight="1">
      <c r="A81" s="174" t="s">
        <v>61</v>
      </c>
      <c r="C81" s="169"/>
      <c r="D81" s="169"/>
      <c r="E81" s="7">
        <v>108008</v>
      </c>
      <c r="F81" s="7"/>
      <c r="G81" s="7">
        <v>102952</v>
      </c>
    </row>
    <row r="82" spans="1:7" ht="24" customHeight="1">
      <c r="A82" s="172" t="s">
        <v>62</v>
      </c>
      <c r="C82" s="169">
        <v>27</v>
      </c>
      <c r="D82" s="167"/>
      <c r="E82" s="7">
        <v>60558</v>
      </c>
      <c r="F82" s="7"/>
      <c r="G82" s="7">
        <v>49195</v>
      </c>
    </row>
    <row r="83" spans="1:7" ht="24" customHeight="1">
      <c r="A83" s="173" t="s">
        <v>63</v>
      </c>
      <c r="C83" s="169"/>
      <c r="D83" s="167"/>
      <c r="E83" s="44">
        <f>SUM(E74,E77:E82)</f>
        <v>3893337</v>
      </c>
      <c r="F83" s="43"/>
      <c r="G83" s="44">
        <f>SUM(G74,G77:G82)</f>
        <v>3814037</v>
      </c>
    </row>
    <row r="84" spans="1:7" ht="24" customHeight="1">
      <c r="A84" s="173" t="s">
        <v>64</v>
      </c>
      <c r="C84" s="169">
        <v>27</v>
      </c>
      <c r="D84" s="167"/>
      <c r="E84" s="7"/>
      <c r="F84" s="9"/>
      <c r="G84" s="7"/>
    </row>
    <row r="85" spans="1:7" ht="24" customHeight="1">
      <c r="A85" s="175" t="s">
        <v>65</v>
      </c>
      <c r="B85" s="176"/>
      <c r="C85" s="169"/>
      <c r="D85" s="167"/>
      <c r="E85" s="7">
        <v>938490</v>
      </c>
      <c r="F85" s="9"/>
      <c r="G85" s="7">
        <v>858077</v>
      </c>
    </row>
    <row r="86" spans="1:7" ht="24" customHeight="1">
      <c r="A86" s="175" t="s">
        <v>66</v>
      </c>
      <c r="B86" s="176"/>
      <c r="C86" s="169"/>
      <c r="D86" s="167"/>
      <c r="E86" s="7">
        <v>5358</v>
      </c>
      <c r="F86" s="9"/>
      <c r="G86" s="7">
        <v>5558</v>
      </c>
    </row>
    <row r="87" spans="1:7" ht="24" customHeight="1">
      <c r="A87" s="175" t="s">
        <v>67</v>
      </c>
      <c r="B87" s="176"/>
      <c r="C87" s="169"/>
      <c r="D87" s="167"/>
      <c r="E87" s="7">
        <v>445162</v>
      </c>
      <c r="F87" s="9"/>
      <c r="G87" s="7">
        <v>378622</v>
      </c>
    </row>
    <row r="88" spans="1:7" ht="24" customHeight="1">
      <c r="A88" s="175" t="s">
        <v>68</v>
      </c>
      <c r="B88" s="176"/>
      <c r="C88" s="169"/>
      <c r="D88" s="167"/>
      <c r="E88" s="7">
        <v>197568</v>
      </c>
      <c r="F88" s="9"/>
      <c r="G88" s="7">
        <v>194938</v>
      </c>
    </row>
    <row r="89" spans="1:7" ht="24" customHeight="1">
      <c r="A89" s="175" t="s">
        <v>69</v>
      </c>
      <c r="B89" s="176"/>
      <c r="C89" s="169"/>
      <c r="D89" s="167"/>
      <c r="E89" s="7">
        <v>79975</v>
      </c>
      <c r="F89" s="9"/>
      <c r="G89" s="7">
        <v>57943</v>
      </c>
    </row>
    <row r="90" spans="1:7" ht="24" customHeight="1">
      <c r="A90" s="175" t="s">
        <v>70</v>
      </c>
      <c r="B90" s="176"/>
      <c r="C90" s="169"/>
      <c r="D90" s="167"/>
      <c r="E90" s="7">
        <v>53360</v>
      </c>
      <c r="F90" s="9"/>
      <c r="G90" s="7">
        <v>47454</v>
      </c>
    </row>
    <row r="91" spans="1:7" ht="24" customHeight="1">
      <c r="A91" s="175" t="s">
        <v>71</v>
      </c>
      <c r="B91" s="176"/>
      <c r="C91" s="169"/>
      <c r="D91" s="167"/>
      <c r="E91" s="7">
        <v>203866</v>
      </c>
      <c r="F91" s="9"/>
      <c r="G91" s="7">
        <v>182312</v>
      </c>
    </row>
    <row r="92" spans="1:7" ht="24" customHeight="1">
      <c r="A92" s="175" t="s">
        <v>72</v>
      </c>
      <c r="B92" s="176"/>
      <c r="C92" s="169"/>
      <c r="D92" s="172"/>
      <c r="E92" s="40">
        <v>108265</v>
      </c>
      <c r="F92" s="9"/>
      <c r="G92" s="40">
        <v>165925</v>
      </c>
    </row>
    <row r="93" spans="1:7" ht="24" customHeight="1">
      <c r="A93" s="173" t="s">
        <v>73</v>
      </c>
      <c r="B93" s="172"/>
      <c r="C93" s="169"/>
      <c r="D93" s="167"/>
      <c r="E93" s="44">
        <f>SUM(E85:E92)</f>
        <v>2032044</v>
      </c>
      <c r="F93" s="43"/>
      <c r="G93" s="44">
        <f>SUM(G85:G92)</f>
        <v>1890829</v>
      </c>
    </row>
    <row r="94" spans="1:7" ht="24" customHeight="1">
      <c r="A94" s="172" t="s">
        <v>74</v>
      </c>
      <c r="B94" s="172"/>
      <c r="C94" s="169">
        <v>37</v>
      </c>
      <c r="D94" s="167"/>
      <c r="E94" s="16">
        <v>495771</v>
      </c>
      <c r="F94" s="9"/>
      <c r="G94" s="16">
        <v>865306</v>
      </c>
    </row>
    <row r="95" spans="1:7" ht="24" customHeight="1">
      <c r="A95" s="173" t="s">
        <v>75</v>
      </c>
      <c r="B95" s="172"/>
      <c r="C95" s="169"/>
      <c r="D95" s="167"/>
      <c r="E95" s="42">
        <f>E83-E93-E94</f>
        <v>1365522</v>
      </c>
      <c r="F95" s="43"/>
      <c r="G95" s="42">
        <f>G83-G93-G94</f>
        <v>1057902</v>
      </c>
    </row>
    <row r="96" spans="1:7" ht="24" customHeight="1">
      <c r="A96" s="172" t="s">
        <v>76</v>
      </c>
      <c r="B96" s="172"/>
      <c r="C96" s="169">
        <v>38</v>
      </c>
      <c r="D96" s="167"/>
      <c r="E96" s="7">
        <v>262881</v>
      </c>
      <c r="F96" s="7"/>
      <c r="G96" s="7">
        <v>211638</v>
      </c>
    </row>
    <row r="97" spans="1:7" ht="24" customHeight="1" thickBot="1">
      <c r="A97" s="173" t="s">
        <v>77</v>
      </c>
      <c r="B97" s="172"/>
      <c r="C97" s="169"/>
      <c r="D97" s="167"/>
      <c r="E97" s="111">
        <f>E95-E96</f>
        <v>1102641</v>
      </c>
      <c r="F97" s="43"/>
      <c r="G97" s="111">
        <f>G95-G96</f>
        <v>846264</v>
      </c>
    </row>
    <row r="98" spans="1:7" ht="24" customHeight="1" thickTop="1">
      <c r="A98" s="173"/>
      <c r="B98" s="172"/>
      <c r="C98" s="167"/>
      <c r="D98" s="167"/>
      <c r="E98" s="7"/>
      <c r="F98" s="9"/>
      <c r="G98" s="7"/>
    </row>
    <row r="99" spans="1:7" ht="24" customHeight="1">
      <c r="A99" s="172"/>
      <c r="B99" s="172"/>
      <c r="C99" s="167"/>
      <c r="D99" s="167"/>
      <c r="E99" s="21"/>
      <c r="F99" s="15"/>
      <c r="G99" s="21"/>
    </row>
    <row r="100" spans="1:7" ht="24" customHeight="1">
      <c r="A100" s="172"/>
      <c r="B100" s="172"/>
      <c r="C100" s="167"/>
      <c r="D100" s="167"/>
      <c r="E100" s="21"/>
      <c r="F100" s="15"/>
      <c r="G100" s="21"/>
    </row>
    <row r="101" spans="1:7" ht="24" customHeight="1">
      <c r="A101" s="1" t="s">
        <v>50</v>
      </c>
      <c r="B101" s="166"/>
      <c r="C101" s="2"/>
      <c r="D101" s="38"/>
      <c r="E101" s="4"/>
      <c r="F101" s="41"/>
      <c r="G101" s="4"/>
    </row>
    <row r="102" spans="1:7" ht="24" customHeight="1">
      <c r="A102" s="5" t="s">
        <v>88</v>
      </c>
      <c r="B102" s="166"/>
      <c r="C102" s="2"/>
      <c r="D102" s="38"/>
      <c r="E102" s="4"/>
      <c r="F102" s="41"/>
      <c r="G102" s="4"/>
    </row>
    <row r="103" spans="1:7" ht="24" customHeight="1">
      <c r="A103" s="5"/>
      <c r="B103" s="166"/>
      <c r="C103" s="2"/>
      <c r="D103" s="38"/>
      <c r="E103" s="4"/>
      <c r="F103" s="41"/>
      <c r="G103" s="4"/>
    </row>
    <row r="104" spans="1:7" ht="24" customHeight="1">
      <c r="B104" s="166"/>
      <c r="C104" s="169"/>
      <c r="E104" s="187" t="s">
        <v>89</v>
      </c>
      <c r="F104" s="187"/>
      <c r="G104" s="187"/>
    </row>
    <row r="105" spans="1:7" ht="24" customHeight="1">
      <c r="A105" s="5"/>
      <c r="B105" s="171"/>
      <c r="C105" s="169"/>
      <c r="E105" s="187" t="s">
        <v>53</v>
      </c>
      <c r="F105" s="187"/>
      <c r="G105" s="187"/>
    </row>
    <row r="106" spans="1:7" ht="24" customHeight="1">
      <c r="A106" s="5"/>
      <c r="C106" s="169" t="s">
        <v>5</v>
      </c>
      <c r="E106" s="170" t="s">
        <v>6</v>
      </c>
      <c r="F106" s="170"/>
      <c r="G106" s="170">
        <v>2567</v>
      </c>
    </row>
    <row r="107" spans="1:7" ht="24" customHeight="1">
      <c r="A107" s="171"/>
      <c r="C107" s="168"/>
      <c r="D107" s="168"/>
      <c r="E107" s="186" t="s">
        <v>8</v>
      </c>
      <c r="F107" s="186"/>
      <c r="G107" s="186"/>
    </row>
    <row r="108" spans="1:7" ht="24" customHeight="1">
      <c r="A108" s="173" t="s">
        <v>78</v>
      </c>
      <c r="B108" s="172"/>
      <c r="C108" s="169"/>
      <c r="D108" s="167"/>
      <c r="E108" s="7"/>
      <c r="F108" s="9"/>
      <c r="G108" s="7"/>
    </row>
    <row r="109" spans="1:7" ht="24" customHeight="1">
      <c r="A109" s="177" t="s">
        <v>79</v>
      </c>
      <c r="B109" s="172"/>
      <c r="C109" s="167"/>
      <c r="D109" s="167"/>
      <c r="E109" s="7"/>
      <c r="F109" s="9"/>
      <c r="G109" s="7"/>
    </row>
    <row r="110" spans="1:7" ht="24" customHeight="1">
      <c r="A110" s="172" t="s">
        <v>172</v>
      </c>
      <c r="B110" s="172"/>
      <c r="C110" s="3"/>
      <c r="D110" s="167"/>
      <c r="E110" s="3"/>
      <c r="F110" s="12"/>
      <c r="G110" s="3"/>
    </row>
    <row r="111" spans="1:7" ht="24" customHeight="1">
      <c r="A111" s="175" t="s">
        <v>80</v>
      </c>
      <c r="B111" s="172"/>
      <c r="C111" s="3"/>
      <c r="D111" s="167"/>
      <c r="E111" s="7">
        <v>1241691</v>
      </c>
      <c r="F111" s="9"/>
      <c r="G111" s="7">
        <v>197135</v>
      </c>
    </row>
    <row r="112" spans="1:7" ht="24" customHeight="1">
      <c r="A112" s="172" t="s">
        <v>81</v>
      </c>
      <c r="B112" s="172"/>
      <c r="C112" s="3"/>
      <c r="D112" s="167"/>
      <c r="E112" s="7"/>
      <c r="F112" s="9"/>
      <c r="G112" s="7"/>
    </row>
    <row r="113" spans="1:7" ht="24" customHeight="1">
      <c r="A113" s="175" t="s">
        <v>79</v>
      </c>
      <c r="B113" s="172"/>
      <c r="C113" s="169">
        <v>38</v>
      </c>
      <c r="D113" s="167"/>
      <c r="E113" s="16">
        <v>-248338</v>
      </c>
      <c r="F113" s="9"/>
      <c r="G113" s="16">
        <v>-39427</v>
      </c>
    </row>
    <row r="114" spans="1:7" ht="24" customHeight="1">
      <c r="A114" s="173"/>
      <c r="B114" s="173"/>
      <c r="C114" s="178"/>
      <c r="D114" s="171"/>
      <c r="E114" s="45">
        <f>SUM(E111:E113)</f>
        <v>993353</v>
      </c>
      <c r="F114" s="43"/>
      <c r="G114" s="45">
        <f>SUM(G111:G113)</f>
        <v>157708</v>
      </c>
    </row>
    <row r="115" spans="1:7" ht="24" customHeight="1">
      <c r="A115" s="173"/>
      <c r="B115" s="173"/>
      <c r="C115" s="178"/>
      <c r="D115" s="171"/>
      <c r="E115" s="42"/>
      <c r="F115" s="43"/>
      <c r="G115" s="42"/>
    </row>
    <row r="116" spans="1:7" ht="24" customHeight="1">
      <c r="A116" s="177" t="s">
        <v>82</v>
      </c>
      <c r="B116" s="172"/>
      <c r="C116" s="169"/>
      <c r="D116" s="167"/>
      <c r="E116" s="7"/>
      <c r="F116" s="9"/>
      <c r="G116" s="7"/>
    </row>
    <row r="117" spans="1:7" ht="24" customHeight="1">
      <c r="A117" s="172" t="s">
        <v>171</v>
      </c>
      <c r="B117" s="172"/>
      <c r="C117" s="169"/>
      <c r="D117" s="167"/>
      <c r="E117" s="7"/>
      <c r="F117" s="9"/>
      <c r="G117" s="7"/>
    </row>
    <row r="118" spans="1:7" ht="24" customHeight="1">
      <c r="A118" s="175" t="s">
        <v>83</v>
      </c>
      <c r="B118" s="172"/>
      <c r="C118" s="169"/>
      <c r="D118" s="167"/>
      <c r="E118" s="7">
        <v>-41105</v>
      </c>
      <c r="F118" s="9"/>
      <c r="G118" s="7">
        <v>9761</v>
      </c>
    </row>
    <row r="119" spans="1:7" ht="24" customHeight="1">
      <c r="A119" s="172" t="s">
        <v>81</v>
      </c>
      <c r="B119" s="172"/>
      <c r="C119" s="169"/>
      <c r="D119" s="167"/>
      <c r="E119" s="7"/>
      <c r="F119" s="9"/>
      <c r="G119" s="7"/>
    </row>
    <row r="120" spans="1:7" ht="24" customHeight="1">
      <c r="A120" s="175" t="s">
        <v>82</v>
      </c>
      <c r="B120" s="172"/>
      <c r="C120" s="169">
        <v>38</v>
      </c>
      <c r="D120" s="167"/>
      <c r="E120" s="16">
        <v>8221</v>
      </c>
      <c r="F120" s="9"/>
      <c r="G120" s="16">
        <v>-1952</v>
      </c>
    </row>
    <row r="121" spans="1:7" ht="24" customHeight="1">
      <c r="A121" s="173"/>
      <c r="B121" s="173"/>
      <c r="C121" s="178"/>
      <c r="D121" s="171"/>
      <c r="E121" s="45">
        <f>SUM(E118:E120)</f>
        <v>-32884</v>
      </c>
      <c r="F121" s="43"/>
      <c r="G121" s="45">
        <f>SUM(G118:G120)</f>
        <v>7809</v>
      </c>
    </row>
    <row r="122" spans="1:7" ht="24" customHeight="1">
      <c r="A122" s="173" t="s">
        <v>84</v>
      </c>
      <c r="B122" s="173"/>
      <c r="C122" s="13"/>
      <c r="D122" s="171"/>
      <c r="E122" s="44">
        <f>E114+E121</f>
        <v>960469</v>
      </c>
      <c r="F122" s="43"/>
      <c r="G122" s="44">
        <f>G114+G121</f>
        <v>165517</v>
      </c>
    </row>
    <row r="123" spans="1:7" ht="24" customHeight="1" thickBot="1">
      <c r="A123" s="173" t="s">
        <v>85</v>
      </c>
      <c r="B123" s="173"/>
      <c r="C123" s="171"/>
      <c r="D123" s="171"/>
      <c r="E123" s="46">
        <f>E122+E97</f>
        <v>2063110</v>
      </c>
      <c r="F123" s="43"/>
      <c r="G123" s="46">
        <f>G122+G97</f>
        <v>1011781</v>
      </c>
    </row>
    <row r="124" spans="1:7" ht="24" customHeight="1" thickTop="1">
      <c r="A124" s="173"/>
      <c r="B124" s="172"/>
      <c r="C124" s="3"/>
      <c r="D124" s="167"/>
      <c r="E124" s="7"/>
      <c r="F124" s="9"/>
      <c r="G124" s="7"/>
    </row>
    <row r="125" spans="1:7" ht="24" customHeight="1">
      <c r="A125" s="173" t="s">
        <v>86</v>
      </c>
      <c r="C125" s="169"/>
      <c r="D125" s="167"/>
      <c r="E125" s="18"/>
      <c r="F125" s="19"/>
      <c r="G125" s="18"/>
    </row>
    <row r="126" spans="1:7" ht="24" customHeight="1" thickBot="1">
      <c r="A126" s="172" t="s">
        <v>87</v>
      </c>
      <c r="B126" s="172"/>
      <c r="C126" s="3"/>
      <c r="D126" s="167"/>
      <c r="E126" s="51">
        <v>0.55000000000000004</v>
      </c>
      <c r="F126" s="52"/>
      <c r="G126" s="51">
        <v>0.42</v>
      </c>
    </row>
    <row r="127" spans="1:7" ht="24" customHeight="1" thickTop="1">
      <c r="A127" s="172"/>
      <c r="B127" s="172"/>
      <c r="C127" s="167"/>
      <c r="D127" s="167"/>
      <c r="E127" s="14"/>
      <c r="F127" s="10"/>
      <c r="G127" s="14"/>
    </row>
    <row r="128" spans="1:7" ht="24" customHeight="1">
      <c r="A128" s="172"/>
      <c r="B128" s="172"/>
      <c r="C128" s="11"/>
      <c r="E128" s="21"/>
      <c r="F128" s="10"/>
      <c r="G128" s="21"/>
    </row>
    <row r="129" spans="5:7" ht="24" customHeight="1">
      <c r="E129" s="14"/>
      <c r="F129" s="10"/>
      <c r="G129" s="14"/>
    </row>
  </sheetData>
  <mergeCells count="12">
    <mergeCell ref="E107:G107"/>
    <mergeCell ref="E4:G4"/>
    <mergeCell ref="E5:G5"/>
    <mergeCell ref="E7:G7"/>
    <mergeCell ref="E39:G39"/>
    <mergeCell ref="E40:G40"/>
    <mergeCell ref="E42:G42"/>
    <mergeCell ref="E68:G68"/>
    <mergeCell ref="E69:G69"/>
    <mergeCell ref="E71:G71"/>
    <mergeCell ref="E104:G104"/>
    <mergeCell ref="E105:G105"/>
  </mergeCells>
  <printOptions gridLinesSet="0"/>
  <pageMargins left="0.8" right="0.8" top="0.48" bottom="0.5" header="0.5" footer="0.5"/>
  <pageSetup paperSize="9" scale="82" firstPageNumber="7" fitToHeight="2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3" manualBreakCount="3">
    <brk id="35" max="7" man="1"/>
    <brk id="64" max="7" man="1"/>
    <brk id="10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7ACA-DD1A-43DB-BF0F-36F1CB8FA30F}">
  <dimension ref="A1:S46"/>
  <sheetViews>
    <sheetView showGridLines="0" view="pageBreakPreview" topLeftCell="A31" zoomScale="85" zoomScaleNormal="21" zoomScaleSheetLayoutView="85" workbookViewId="0">
      <selection activeCell="J40" sqref="J40"/>
    </sheetView>
  </sheetViews>
  <sheetFormatPr defaultColWidth="9.1796875" defaultRowHeight="23.9" customHeight="1"/>
  <cols>
    <col min="1" max="1" width="37.81640625" style="24" customWidth="1"/>
    <col min="2" max="2" width="8.453125" style="72" customWidth="1"/>
    <col min="3" max="3" width="1.453125" style="62" customWidth="1"/>
    <col min="4" max="4" width="13.7265625" style="62" customWidth="1"/>
    <col min="5" max="5" width="1.453125" style="24" customWidth="1"/>
    <col min="6" max="6" width="18.1796875" style="24" customWidth="1"/>
    <col min="7" max="7" width="1.453125" style="24" customWidth="1"/>
    <col min="8" max="8" width="19" style="24" customWidth="1"/>
    <col min="9" max="9" width="1.453125" style="24" customWidth="1"/>
    <col min="10" max="10" width="15.81640625" style="24" customWidth="1"/>
    <col min="11" max="11" width="1.453125" style="24" customWidth="1"/>
    <col min="12" max="12" width="15.81640625" style="62" customWidth="1"/>
    <col min="13" max="13" width="1.453125" style="24" customWidth="1"/>
    <col min="14" max="14" width="13.7265625" style="62" customWidth="1"/>
    <col min="15" max="15" width="1.453125" style="62" customWidth="1"/>
    <col min="16" max="16" width="13.7265625" style="62" customWidth="1"/>
    <col min="17" max="17" width="1.453125" style="24" customWidth="1"/>
    <col min="18" max="18" width="13.7265625" style="24" customWidth="1"/>
    <col min="19" max="19" width="1.453125" style="24" customWidth="1"/>
    <col min="20" max="16384" width="9.1796875" style="24"/>
  </cols>
  <sheetData>
    <row r="1" spans="1:19" s="22" customFormat="1" ht="23.9" customHeight="1">
      <c r="A1" s="1" t="s">
        <v>50</v>
      </c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5"/>
      <c r="S1" s="54"/>
    </row>
    <row r="2" spans="1:19" s="22" customFormat="1" ht="23.9" customHeight="1">
      <c r="A2" s="56" t="s">
        <v>91</v>
      </c>
      <c r="B2" s="53"/>
      <c r="C2" s="54"/>
      <c r="D2" s="57"/>
      <c r="E2" s="57"/>
      <c r="F2" s="57"/>
      <c r="G2" s="57"/>
      <c r="H2" s="57"/>
      <c r="I2" s="57"/>
      <c r="J2" s="57"/>
      <c r="K2" s="57"/>
      <c r="L2" s="58"/>
      <c r="M2" s="54"/>
      <c r="N2" s="54"/>
      <c r="O2" s="54"/>
      <c r="P2" s="54"/>
      <c r="Q2" s="54"/>
      <c r="S2" s="54"/>
    </row>
    <row r="3" spans="1:19" s="22" customFormat="1" ht="19.5" customHeight="1">
      <c r="A3" s="23"/>
      <c r="B3" s="53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</row>
    <row r="4" spans="1:19" s="22" customFormat="1" ht="23.9" customHeight="1">
      <c r="A4" s="23"/>
      <c r="B4" s="53"/>
      <c r="C4" s="54"/>
      <c r="D4" s="54"/>
      <c r="E4" s="54"/>
      <c r="F4" s="54"/>
      <c r="G4" s="54"/>
      <c r="H4" s="189" t="s">
        <v>92</v>
      </c>
      <c r="I4" s="189"/>
      <c r="J4" s="189"/>
      <c r="K4" s="189"/>
      <c r="L4" s="189"/>
      <c r="M4" s="54"/>
      <c r="N4" s="189" t="s">
        <v>93</v>
      </c>
      <c r="O4" s="189"/>
      <c r="P4" s="189"/>
      <c r="Q4" s="54"/>
      <c r="R4" s="54"/>
      <c r="S4" s="54"/>
    </row>
    <row r="5" spans="1:19" ht="23.9" customHeight="1">
      <c r="B5" s="26"/>
      <c r="C5" s="24"/>
      <c r="D5" s="24"/>
      <c r="H5" s="59"/>
      <c r="J5" s="59" t="s">
        <v>94</v>
      </c>
      <c r="L5" s="59"/>
      <c r="N5" s="24"/>
      <c r="O5" s="24"/>
      <c r="P5" s="24"/>
      <c r="Q5" s="60"/>
    </row>
    <row r="6" spans="1:19" ht="23.9" customHeight="1">
      <c r="B6" s="26"/>
      <c r="C6" s="24"/>
      <c r="D6" s="24"/>
      <c r="H6" s="59" t="s">
        <v>94</v>
      </c>
      <c r="J6" s="59" t="s">
        <v>95</v>
      </c>
      <c r="L6" s="59"/>
      <c r="N6" s="24"/>
      <c r="O6" s="24"/>
      <c r="P6" s="24"/>
      <c r="Q6" s="60"/>
    </row>
    <row r="7" spans="1:19" ht="23.9" customHeight="1">
      <c r="B7" s="26"/>
      <c r="C7" s="24"/>
      <c r="D7" s="24"/>
      <c r="H7" s="59" t="s">
        <v>96</v>
      </c>
      <c r="J7" s="59" t="s">
        <v>97</v>
      </c>
      <c r="L7" s="59"/>
      <c r="N7" s="61"/>
      <c r="O7" s="61"/>
      <c r="P7" s="61"/>
      <c r="Q7" s="60"/>
    </row>
    <row r="8" spans="1:19" ht="23.9" customHeight="1">
      <c r="B8" s="26"/>
      <c r="C8" s="24"/>
      <c r="D8" s="24"/>
      <c r="H8" s="61" t="s">
        <v>98</v>
      </c>
      <c r="J8" s="61" t="s">
        <v>99</v>
      </c>
      <c r="L8" s="61"/>
      <c r="N8" s="61"/>
      <c r="O8" s="61"/>
      <c r="P8" s="61"/>
      <c r="Q8" s="60"/>
    </row>
    <row r="9" spans="1:19" s="59" customFormat="1" ht="23.9" customHeight="1">
      <c r="B9" s="34"/>
      <c r="C9" s="35"/>
      <c r="D9" s="61" t="s">
        <v>100</v>
      </c>
      <c r="F9" s="61"/>
      <c r="H9" s="61" t="s">
        <v>101</v>
      </c>
      <c r="J9" s="61" t="s">
        <v>102</v>
      </c>
      <c r="L9" s="61" t="s">
        <v>103</v>
      </c>
      <c r="N9" s="61" t="s">
        <v>104</v>
      </c>
      <c r="O9" s="62"/>
      <c r="Q9" s="61"/>
      <c r="R9" s="59" t="s">
        <v>105</v>
      </c>
    </row>
    <row r="10" spans="1:19" s="59" customFormat="1" ht="23.9" customHeight="1">
      <c r="B10" s="63" t="s">
        <v>5</v>
      </c>
      <c r="D10" s="61" t="s">
        <v>106</v>
      </c>
      <c r="F10" s="61" t="s">
        <v>107</v>
      </c>
      <c r="H10" s="61" t="s">
        <v>108</v>
      </c>
      <c r="J10" s="61" t="s">
        <v>108</v>
      </c>
      <c r="L10" s="61" t="s">
        <v>109</v>
      </c>
      <c r="N10" s="61" t="s">
        <v>110</v>
      </c>
      <c r="P10" s="61" t="s">
        <v>111</v>
      </c>
      <c r="R10" s="61" t="s">
        <v>112</v>
      </c>
    </row>
    <row r="11" spans="1:19" s="59" customFormat="1" ht="23.9" customHeight="1">
      <c r="B11" s="63"/>
      <c r="D11" s="188" t="s">
        <v>8</v>
      </c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</row>
    <row r="12" spans="1:19" s="59" customFormat="1" ht="23.9" customHeight="1">
      <c r="A12" s="64" t="s">
        <v>113</v>
      </c>
      <c r="B12" s="25"/>
      <c r="D12" s="31"/>
      <c r="E12" s="30"/>
      <c r="F12" s="31"/>
      <c r="G12" s="30"/>
      <c r="H12" s="31"/>
      <c r="I12" s="30"/>
      <c r="J12" s="31"/>
      <c r="K12" s="30"/>
      <c r="L12" s="31"/>
      <c r="M12" s="30"/>
      <c r="N12" s="31"/>
      <c r="O12" s="30"/>
      <c r="P12" s="31"/>
      <c r="Q12" s="31"/>
      <c r="R12" s="31"/>
    </row>
    <row r="13" spans="1:19" s="66" customFormat="1" ht="23.9" customHeight="1">
      <c r="A13" s="54" t="s">
        <v>114</v>
      </c>
      <c r="B13" s="65"/>
      <c r="D13" s="67">
        <v>20000000</v>
      </c>
      <c r="E13" s="48"/>
      <c r="F13" s="67">
        <v>10598915</v>
      </c>
      <c r="G13" s="48"/>
      <c r="H13" s="67">
        <v>-167768</v>
      </c>
      <c r="I13" s="48"/>
      <c r="J13" s="67">
        <v>-2611691</v>
      </c>
      <c r="K13" s="48"/>
      <c r="L13" s="67">
        <f>SUM(H13:J13)</f>
        <v>-2779459</v>
      </c>
      <c r="M13" s="48"/>
      <c r="N13" s="67">
        <v>1064000</v>
      </c>
      <c r="O13" s="48"/>
      <c r="P13" s="67">
        <v>6733786</v>
      </c>
      <c r="Q13" s="67"/>
      <c r="R13" s="67">
        <f>SUM(D13:F13,L13:P13)</f>
        <v>35617242</v>
      </c>
    </row>
    <row r="14" spans="1:19" s="66" customFormat="1" ht="19.5" customHeight="1">
      <c r="A14" s="54"/>
      <c r="B14" s="65"/>
      <c r="D14" s="67"/>
      <c r="E14" s="48"/>
      <c r="F14" s="67"/>
      <c r="G14" s="48"/>
      <c r="H14" s="67"/>
      <c r="I14" s="48"/>
      <c r="J14" s="67"/>
      <c r="K14" s="48"/>
      <c r="L14" s="67"/>
      <c r="M14" s="48"/>
      <c r="N14" s="67"/>
      <c r="O14" s="48"/>
      <c r="P14" s="67"/>
      <c r="Q14" s="67"/>
      <c r="R14" s="67"/>
    </row>
    <row r="15" spans="1:19" s="66" customFormat="1" ht="23.9" customHeight="1">
      <c r="A15" s="54" t="s">
        <v>115</v>
      </c>
      <c r="B15" s="65"/>
      <c r="D15" s="67"/>
      <c r="E15" s="48"/>
      <c r="F15" s="67"/>
      <c r="G15" s="48"/>
      <c r="H15" s="67"/>
      <c r="I15" s="48"/>
      <c r="J15" s="67"/>
      <c r="K15" s="48"/>
      <c r="L15" s="67"/>
      <c r="M15" s="48"/>
      <c r="N15" s="67"/>
      <c r="O15" s="48"/>
      <c r="P15" s="67"/>
      <c r="Q15" s="67"/>
      <c r="R15" s="67"/>
    </row>
    <row r="16" spans="1:19" s="59" customFormat="1" ht="23.9" customHeight="1">
      <c r="A16" s="77" t="s">
        <v>77</v>
      </c>
      <c r="B16" s="25"/>
      <c r="D16" s="31">
        <v>0</v>
      </c>
      <c r="E16" s="36"/>
      <c r="F16" s="31">
        <v>0</v>
      </c>
      <c r="G16" s="69"/>
      <c r="H16" s="31">
        <v>0</v>
      </c>
      <c r="I16" s="69"/>
      <c r="J16" s="31">
        <v>0</v>
      </c>
      <c r="K16" s="69"/>
      <c r="L16" s="31">
        <f>H16+J16</f>
        <v>0</v>
      </c>
      <c r="M16" s="31"/>
      <c r="N16" s="31">
        <v>0</v>
      </c>
      <c r="O16" s="31"/>
      <c r="P16" s="31">
        <v>846264</v>
      </c>
      <c r="Q16" s="31"/>
      <c r="R16" s="31">
        <f>SUM(D16:F16,L16:P16)</f>
        <v>846264</v>
      </c>
    </row>
    <row r="17" spans="1:19" s="59" customFormat="1" ht="23.9" customHeight="1">
      <c r="A17" s="77" t="s">
        <v>78</v>
      </c>
      <c r="B17" s="25"/>
      <c r="D17" s="68">
        <v>0</v>
      </c>
      <c r="E17" s="36"/>
      <c r="F17" s="68">
        <v>0</v>
      </c>
      <c r="G17" s="69"/>
      <c r="H17" s="31">
        <v>157708</v>
      </c>
      <c r="I17" s="69"/>
      <c r="J17" s="31">
        <v>7809</v>
      </c>
      <c r="K17" s="69"/>
      <c r="L17" s="31">
        <f>H17+J17</f>
        <v>165517</v>
      </c>
      <c r="M17" s="31"/>
      <c r="N17" s="68">
        <v>0</v>
      </c>
      <c r="O17" s="31"/>
      <c r="P17" s="68">
        <v>0</v>
      </c>
      <c r="Q17" s="31"/>
      <c r="R17" s="68">
        <f>SUM(D17:F17,L17:P17)</f>
        <v>165517</v>
      </c>
    </row>
    <row r="18" spans="1:19" s="66" customFormat="1" ht="23.9" customHeight="1">
      <c r="A18" s="54" t="s">
        <v>116</v>
      </c>
      <c r="B18" s="65"/>
      <c r="D18" s="49">
        <f>SUM(D16:D17)</f>
        <v>0</v>
      </c>
      <c r="E18" s="48"/>
      <c r="F18" s="49">
        <f>SUM(F16:F17)</f>
        <v>0</v>
      </c>
      <c r="G18" s="48"/>
      <c r="H18" s="49">
        <f>SUM(H16:H17)</f>
        <v>157708</v>
      </c>
      <c r="I18" s="48"/>
      <c r="J18" s="49">
        <f>SUM(J16:J17)</f>
        <v>7809</v>
      </c>
      <c r="K18" s="48"/>
      <c r="L18" s="49">
        <f>SUM(L16:L17)</f>
        <v>165517</v>
      </c>
      <c r="M18" s="48"/>
      <c r="N18" s="49">
        <f>SUM(N16:N17)</f>
        <v>0</v>
      </c>
      <c r="O18" s="48"/>
      <c r="P18" s="49">
        <f>SUM(P16:P17)</f>
        <v>846264</v>
      </c>
      <c r="Q18" s="67"/>
      <c r="R18" s="49">
        <f>SUM(R16:R17)</f>
        <v>1011781</v>
      </c>
    </row>
    <row r="19" spans="1:19" s="66" customFormat="1" ht="19.5" customHeight="1">
      <c r="A19" s="54"/>
      <c r="B19" s="25"/>
      <c r="C19" s="59"/>
      <c r="D19" s="67"/>
      <c r="E19" s="48"/>
      <c r="F19" s="67"/>
      <c r="G19" s="48"/>
      <c r="H19" s="67"/>
      <c r="I19" s="48"/>
      <c r="J19" s="67"/>
      <c r="K19" s="48"/>
      <c r="L19" s="67"/>
      <c r="M19" s="48"/>
      <c r="N19" s="67"/>
      <c r="O19" s="48"/>
      <c r="P19" s="67"/>
      <c r="Q19" s="67"/>
      <c r="R19" s="67"/>
    </row>
    <row r="20" spans="1:19" s="66" customFormat="1" ht="23.9" customHeight="1">
      <c r="A20" s="54" t="s">
        <v>117</v>
      </c>
      <c r="B20" s="25">
        <v>10.1</v>
      </c>
      <c r="D20" s="70">
        <v>0</v>
      </c>
      <c r="E20" s="71"/>
      <c r="F20" s="70">
        <v>0</v>
      </c>
      <c r="G20" s="71"/>
      <c r="H20" s="70">
        <v>0</v>
      </c>
      <c r="I20" s="71"/>
      <c r="J20" s="70">
        <v>325709</v>
      </c>
      <c r="K20" s="71"/>
      <c r="L20" s="70">
        <f>H20+J20</f>
        <v>325709</v>
      </c>
      <c r="M20" s="48">
        <v>0</v>
      </c>
      <c r="N20" s="70">
        <v>0</v>
      </c>
      <c r="O20" s="48">
        <v>0</v>
      </c>
      <c r="P20" s="70">
        <f>-J20</f>
        <v>-325709</v>
      </c>
      <c r="Q20" s="67">
        <v>0</v>
      </c>
      <c r="R20" s="70">
        <f>SUM(D20:F20,L20:P20)</f>
        <v>0</v>
      </c>
    </row>
    <row r="21" spans="1:19" s="66" customFormat="1" ht="19.5" customHeight="1">
      <c r="A21" s="54"/>
      <c r="B21" s="25"/>
      <c r="C21" s="59"/>
      <c r="D21" s="67"/>
      <c r="E21" s="48"/>
      <c r="F21" s="67"/>
      <c r="G21" s="48"/>
      <c r="H21" s="67"/>
      <c r="I21" s="48"/>
      <c r="J21" s="67"/>
      <c r="K21" s="48"/>
      <c r="L21" s="67"/>
      <c r="M21" s="48"/>
      <c r="N21" s="67"/>
      <c r="O21" s="48"/>
      <c r="P21" s="67"/>
      <c r="Q21" s="67"/>
      <c r="R21" s="67"/>
    </row>
    <row r="22" spans="1:19" s="66" customFormat="1" ht="23.9" customHeight="1" thickBot="1">
      <c r="A22" s="54" t="s">
        <v>118</v>
      </c>
      <c r="B22" s="25"/>
      <c r="C22" s="59"/>
      <c r="D22" s="50">
        <f>SUM(D13:D13,D18,D20)</f>
        <v>20000000</v>
      </c>
      <c r="E22" s="162"/>
      <c r="F22" s="50">
        <f>SUM(F13:F13,F18,F20)</f>
        <v>10598915</v>
      </c>
      <c r="G22" s="162"/>
      <c r="H22" s="50">
        <f>SUM(H13:H13,H18,H20)</f>
        <v>-10060</v>
      </c>
      <c r="I22" s="162"/>
      <c r="J22" s="50">
        <f>SUM(J13:J13,J18,J20)</f>
        <v>-2278173</v>
      </c>
      <c r="K22" s="162"/>
      <c r="L22" s="50">
        <f>SUM(L13:L13,L18,L20)</f>
        <v>-2288233</v>
      </c>
      <c r="M22" s="162"/>
      <c r="N22" s="50">
        <f>SUM(N13:N13,N18,N20)</f>
        <v>1064000</v>
      </c>
      <c r="P22" s="50">
        <f>SUM(P13:P13,P18,P20)</f>
        <v>7254341</v>
      </c>
      <c r="R22" s="50">
        <f>SUM(R13:R13,R18,R20)</f>
        <v>36629023</v>
      </c>
    </row>
    <row r="23" spans="1:19" s="59" customFormat="1" ht="22.5" thickTop="1">
      <c r="A23" s="54"/>
      <c r="B23" s="25"/>
      <c r="D23" s="78" t="e">
        <f>D22-#REF!</f>
        <v>#REF!</v>
      </c>
      <c r="E23" s="79"/>
      <c r="F23" s="78" t="e">
        <f>F22-#REF!</f>
        <v>#REF!</v>
      </c>
      <c r="G23" s="79"/>
      <c r="H23" s="78"/>
      <c r="I23" s="79"/>
      <c r="J23" s="78"/>
      <c r="K23" s="79"/>
      <c r="L23" s="78" t="e">
        <f>L22-#REF!</f>
        <v>#REF!</v>
      </c>
      <c r="M23" s="79"/>
      <c r="N23" s="78" t="e">
        <f>N22-#REF!</f>
        <v>#REF!</v>
      </c>
      <c r="O23" s="79"/>
      <c r="P23" s="78" t="e">
        <f>P22-#REF!</f>
        <v>#REF!</v>
      </c>
      <c r="Q23" s="80"/>
      <c r="R23" s="78" t="e">
        <f>R22-#REF!</f>
        <v>#REF!</v>
      </c>
    </row>
    <row r="24" spans="1:19" s="22" customFormat="1" ht="23.9" customHeight="1">
      <c r="A24" s="1" t="s">
        <v>50</v>
      </c>
      <c r="B24" s="53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/>
      <c r="S24" s="54"/>
    </row>
    <row r="25" spans="1:19" s="22" customFormat="1" ht="23.9" customHeight="1">
      <c r="A25" s="56" t="s">
        <v>91</v>
      </c>
      <c r="B25" s="53"/>
      <c r="C25" s="54"/>
      <c r="D25" s="57"/>
      <c r="E25" s="57"/>
      <c r="F25" s="57"/>
      <c r="G25" s="57"/>
      <c r="H25" s="57"/>
      <c r="I25" s="57"/>
      <c r="J25" s="57"/>
      <c r="K25" s="57"/>
      <c r="L25" s="58"/>
      <c r="M25" s="54"/>
      <c r="N25" s="54"/>
      <c r="O25" s="54"/>
      <c r="P25" s="54"/>
      <c r="Q25" s="54"/>
      <c r="S25" s="54"/>
    </row>
    <row r="26" spans="1:19" s="22" customFormat="1" ht="19.5" customHeight="1">
      <c r="A26" s="23"/>
      <c r="B26" s="53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</row>
    <row r="27" spans="1:19" s="22" customFormat="1" ht="23.9" customHeight="1">
      <c r="A27" s="23"/>
      <c r="B27" s="53"/>
      <c r="C27" s="54"/>
      <c r="D27" s="54"/>
      <c r="E27" s="54"/>
      <c r="F27" s="54"/>
      <c r="G27" s="54"/>
      <c r="H27" s="189" t="s">
        <v>92</v>
      </c>
      <c r="I27" s="189"/>
      <c r="J27" s="189"/>
      <c r="K27" s="189"/>
      <c r="L27" s="189"/>
      <c r="M27" s="54"/>
      <c r="N27" s="189" t="s">
        <v>93</v>
      </c>
      <c r="O27" s="189"/>
      <c r="P27" s="189"/>
      <c r="Q27" s="54"/>
      <c r="R27" s="54"/>
      <c r="S27" s="54"/>
    </row>
    <row r="28" spans="1:19" ht="23.9" customHeight="1">
      <c r="B28" s="26"/>
      <c r="C28" s="24"/>
      <c r="D28" s="24"/>
      <c r="H28" s="59"/>
      <c r="J28" s="59" t="s">
        <v>94</v>
      </c>
      <c r="L28" s="59"/>
      <c r="N28" s="24"/>
      <c r="O28" s="24"/>
      <c r="P28" s="24"/>
      <c r="Q28" s="60"/>
    </row>
    <row r="29" spans="1:19" ht="23.9" customHeight="1">
      <c r="B29" s="26"/>
      <c r="C29" s="24"/>
      <c r="D29" s="24"/>
      <c r="H29" s="59" t="s">
        <v>94</v>
      </c>
      <c r="J29" s="59" t="s">
        <v>95</v>
      </c>
      <c r="L29" s="59"/>
      <c r="N29" s="24"/>
      <c r="O29" s="24"/>
      <c r="P29" s="24"/>
      <c r="Q29" s="60"/>
    </row>
    <row r="30" spans="1:19" ht="23.9" customHeight="1">
      <c r="B30" s="26"/>
      <c r="C30" s="24"/>
      <c r="D30" s="24"/>
      <c r="H30" s="59" t="s">
        <v>96</v>
      </c>
      <c r="J30" s="59" t="s">
        <v>97</v>
      </c>
      <c r="L30" s="59"/>
      <c r="N30" s="61"/>
      <c r="O30" s="61"/>
      <c r="P30" s="61"/>
      <c r="Q30" s="60"/>
    </row>
    <row r="31" spans="1:19" ht="23.9" customHeight="1">
      <c r="B31" s="26"/>
      <c r="C31" s="24"/>
      <c r="D31" s="24"/>
      <c r="H31" s="61" t="s">
        <v>98</v>
      </c>
      <c r="J31" s="61" t="s">
        <v>99</v>
      </c>
      <c r="L31" s="61"/>
      <c r="N31" s="61"/>
      <c r="O31" s="61"/>
      <c r="P31" s="61"/>
      <c r="Q31" s="60"/>
    </row>
    <row r="32" spans="1:19" s="59" customFormat="1" ht="23.9" customHeight="1">
      <c r="B32" s="34"/>
      <c r="C32" s="35"/>
      <c r="D32" s="61" t="s">
        <v>100</v>
      </c>
      <c r="F32" s="61"/>
      <c r="H32" s="61" t="s">
        <v>101</v>
      </c>
      <c r="J32" s="61" t="s">
        <v>102</v>
      </c>
      <c r="L32" s="61" t="s">
        <v>103</v>
      </c>
      <c r="N32" s="61" t="s">
        <v>104</v>
      </c>
      <c r="O32" s="62"/>
      <c r="Q32" s="61"/>
      <c r="R32" s="59" t="s">
        <v>105</v>
      </c>
    </row>
    <row r="33" spans="1:18" s="59" customFormat="1" ht="23.9" customHeight="1">
      <c r="B33" s="63" t="s">
        <v>5</v>
      </c>
      <c r="D33" s="61" t="s">
        <v>106</v>
      </c>
      <c r="F33" s="61" t="s">
        <v>107</v>
      </c>
      <c r="H33" s="61" t="s">
        <v>108</v>
      </c>
      <c r="J33" s="61" t="s">
        <v>108</v>
      </c>
      <c r="L33" s="61" t="s">
        <v>109</v>
      </c>
      <c r="N33" s="61" t="s">
        <v>110</v>
      </c>
      <c r="P33" s="61" t="s">
        <v>111</v>
      </c>
      <c r="R33" s="61" t="s">
        <v>112</v>
      </c>
    </row>
    <row r="34" spans="1:18" s="59" customFormat="1" ht="23.9" customHeight="1">
      <c r="B34" s="63"/>
      <c r="D34" s="188" t="s">
        <v>8</v>
      </c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</row>
    <row r="35" spans="1:18" s="59" customFormat="1" ht="23.9" customHeight="1">
      <c r="A35" s="64" t="s">
        <v>119</v>
      </c>
      <c r="B35" s="25"/>
      <c r="D35" s="31"/>
      <c r="E35" s="30"/>
      <c r="F35" s="31"/>
      <c r="G35" s="30"/>
      <c r="H35" s="31"/>
      <c r="I35" s="30"/>
      <c r="J35" s="31"/>
      <c r="K35" s="30"/>
      <c r="L35" s="31"/>
      <c r="M35" s="30"/>
      <c r="N35" s="31"/>
      <c r="O35" s="30"/>
      <c r="P35" s="31"/>
      <c r="Q35" s="31"/>
      <c r="R35" s="31"/>
    </row>
    <row r="36" spans="1:18" s="66" customFormat="1" ht="23.9" customHeight="1">
      <c r="A36" s="54" t="s">
        <v>120</v>
      </c>
      <c r="B36" s="65"/>
      <c r="D36" s="67">
        <v>20000000</v>
      </c>
      <c r="E36" s="48"/>
      <c r="F36" s="67">
        <v>10598915</v>
      </c>
      <c r="G36" s="48"/>
      <c r="H36" s="67">
        <v>794334</v>
      </c>
      <c r="I36" s="48"/>
      <c r="J36" s="67">
        <v>-1919566</v>
      </c>
      <c r="K36" s="67">
        <v>-1919566</v>
      </c>
      <c r="L36" s="67">
        <v>-1125232</v>
      </c>
      <c r="M36" s="48"/>
      <c r="N36" s="67">
        <v>1164600</v>
      </c>
      <c r="O36" s="48"/>
      <c r="P36" s="67">
        <v>7325230</v>
      </c>
      <c r="Q36" s="67"/>
      <c r="R36" s="67">
        <f>SUM(D36:F36,L36:P36)</f>
        <v>37963513</v>
      </c>
    </row>
    <row r="37" spans="1:18" s="66" customFormat="1" ht="19.5" customHeight="1">
      <c r="A37" s="54"/>
      <c r="B37" s="65"/>
      <c r="D37" s="67"/>
      <c r="E37" s="48"/>
      <c r="F37" s="67"/>
      <c r="G37" s="48"/>
      <c r="H37" s="67"/>
      <c r="I37" s="48"/>
      <c r="J37" s="67"/>
      <c r="K37" s="48"/>
      <c r="L37" s="67"/>
      <c r="M37" s="48"/>
      <c r="N37" s="67"/>
      <c r="O37" s="48"/>
      <c r="P37" s="67"/>
      <c r="Q37" s="67"/>
      <c r="R37" s="67"/>
    </row>
    <row r="38" spans="1:18" s="66" customFormat="1" ht="23.9" customHeight="1">
      <c r="A38" s="54" t="s">
        <v>115</v>
      </c>
      <c r="B38" s="65"/>
      <c r="D38" s="67"/>
      <c r="E38" s="48"/>
      <c r="F38" s="67"/>
      <c r="G38" s="48"/>
      <c r="H38" s="67"/>
      <c r="I38" s="48"/>
      <c r="J38" s="67"/>
      <c r="K38" s="48"/>
      <c r="L38" s="67"/>
      <c r="M38" s="48"/>
      <c r="N38" s="67"/>
      <c r="O38" s="48"/>
      <c r="P38" s="67"/>
      <c r="Q38" s="67"/>
      <c r="R38" s="67"/>
    </row>
    <row r="39" spans="1:18" s="59" customFormat="1" ht="23.9" customHeight="1">
      <c r="A39" s="77" t="s">
        <v>77</v>
      </c>
      <c r="B39" s="25"/>
      <c r="D39" s="31">
        <v>0</v>
      </c>
      <c r="E39" s="36"/>
      <c r="F39" s="31">
        <v>0</v>
      </c>
      <c r="G39" s="69"/>
      <c r="H39" s="31">
        <v>0</v>
      </c>
      <c r="I39" s="69"/>
      <c r="J39" s="31">
        <v>0</v>
      </c>
      <c r="K39" s="69"/>
      <c r="L39" s="31">
        <f>H39+J39</f>
        <v>0</v>
      </c>
      <c r="M39" s="31"/>
      <c r="N39" s="31">
        <v>0</v>
      </c>
      <c r="O39" s="31"/>
      <c r="P39" s="31">
        <f>+[1]PL!E97</f>
        <v>1102641</v>
      </c>
      <c r="Q39" s="31"/>
      <c r="R39" s="31">
        <f>SUM(D39:F39,L39:P39)</f>
        <v>1102641</v>
      </c>
    </row>
    <row r="40" spans="1:18" s="59" customFormat="1" ht="23.9" customHeight="1">
      <c r="A40" s="77" t="s">
        <v>78</v>
      </c>
      <c r="B40" s="25"/>
      <c r="D40" s="68">
        <v>0</v>
      </c>
      <c r="E40" s="36"/>
      <c r="F40" s="68">
        <v>0</v>
      </c>
      <c r="G40" s="69"/>
      <c r="H40" s="31">
        <f>+PL!E114</f>
        <v>993353</v>
      </c>
      <c r="I40" s="69"/>
      <c r="J40" s="31">
        <f>+PL!E121</f>
        <v>-32884</v>
      </c>
      <c r="K40" s="69"/>
      <c r="L40" s="31">
        <f>H40+J40</f>
        <v>960469</v>
      </c>
      <c r="M40" s="31"/>
      <c r="N40" s="68">
        <v>0</v>
      </c>
      <c r="O40" s="31"/>
      <c r="P40" s="68">
        <v>0</v>
      </c>
      <c r="Q40" s="31"/>
      <c r="R40" s="68">
        <f>SUM(D40:F40,L40:P40)</f>
        <v>960469</v>
      </c>
    </row>
    <row r="41" spans="1:18" s="66" customFormat="1" ht="23.9" customHeight="1">
      <c r="A41" s="54" t="s">
        <v>116</v>
      </c>
      <c r="B41" s="65"/>
      <c r="D41" s="49">
        <f>SUM(D39:D40)</f>
        <v>0</v>
      </c>
      <c r="E41" s="48"/>
      <c r="F41" s="49">
        <f>SUM(F39:F40)</f>
        <v>0</v>
      </c>
      <c r="G41" s="48"/>
      <c r="H41" s="49">
        <f>SUM(H39:H40)</f>
        <v>993353</v>
      </c>
      <c r="I41" s="48"/>
      <c r="J41" s="49">
        <f>SUM(J39:J40)</f>
        <v>-32884</v>
      </c>
      <c r="K41" s="48"/>
      <c r="L41" s="49">
        <f>SUM(L39:L40)</f>
        <v>960469</v>
      </c>
      <c r="M41" s="48"/>
      <c r="N41" s="49">
        <f>SUM(N39:N40)</f>
        <v>0</v>
      </c>
      <c r="O41" s="48"/>
      <c r="P41" s="49">
        <f>SUM(P39:P40)</f>
        <v>1102641</v>
      </c>
      <c r="Q41" s="67"/>
      <c r="R41" s="49">
        <f>SUM(R39:R40)</f>
        <v>2063110</v>
      </c>
    </row>
    <row r="42" spans="1:18" s="66" customFormat="1" ht="19.5" customHeight="1">
      <c r="A42" s="54"/>
      <c r="B42" s="25"/>
      <c r="C42" s="59"/>
      <c r="D42" s="67"/>
      <c r="E42" s="48"/>
      <c r="F42" s="67"/>
      <c r="G42" s="48"/>
      <c r="H42" s="67"/>
      <c r="I42" s="48"/>
      <c r="J42" s="67"/>
      <c r="K42" s="48"/>
      <c r="L42" s="67"/>
      <c r="M42" s="48"/>
      <c r="N42" s="67"/>
      <c r="O42" s="48"/>
      <c r="P42" s="67"/>
      <c r="Q42" s="67"/>
      <c r="R42" s="67"/>
    </row>
    <row r="43" spans="1:18" s="66" customFormat="1" ht="23.9" customHeight="1">
      <c r="A43" s="54" t="s">
        <v>117</v>
      </c>
      <c r="B43" s="25">
        <v>10.1</v>
      </c>
      <c r="D43" s="70">
        <v>0</v>
      </c>
      <c r="E43" s="71"/>
      <c r="F43" s="70">
        <v>0</v>
      </c>
      <c r="G43" s="71"/>
      <c r="H43" s="70">
        <v>0</v>
      </c>
      <c r="I43" s="71"/>
      <c r="J43" s="70">
        <v>53060</v>
      </c>
      <c r="K43" s="71"/>
      <c r="L43" s="70">
        <f>H43+J43</f>
        <v>53060</v>
      </c>
      <c r="M43" s="48">
        <v>0</v>
      </c>
      <c r="N43" s="70">
        <v>0</v>
      </c>
      <c r="O43" s="48">
        <v>0</v>
      </c>
      <c r="P43" s="70">
        <f>-J43</f>
        <v>-53060</v>
      </c>
      <c r="Q43" s="67">
        <v>0</v>
      </c>
      <c r="R43" s="70">
        <f>SUM(D43:F43,L43:P43)</f>
        <v>0</v>
      </c>
    </row>
    <row r="44" spans="1:18" s="66" customFormat="1" ht="19.5" customHeight="1">
      <c r="A44" s="54"/>
      <c r="B44" s="25"/>
      <c r="C44" s="59"/>
      <c r="D44" s="67"/>
      <c r="E44" s="48"/>
      <c r="F44" s="67"/>
      <c r="G44" s="48"/>
      <c r="H44" s="67"/>
      <c r="I44" s="48"/>
      <c r="J44" s="67"/>
      <c r="K44" s="48"/>
      <c r="L44" s="67"/>
      <c r="M44" s="48"/>
      <c r="N44" s="67"/>
      <c r="O44" s="48"/>
      <c r="P44" s="67"/>
      <c r="Q44" s="67"/>
      <c r="R44" s="67"/>
    </row>
    <row r="45" spans="1:18" s="66" customFormat="1" ht="23.9" customHeight="1" thickBot="1">
      <c r="A45" s="54" t="s">
        <v>121</v>
      </c>
      <c r="B45" s="25"/>
      <c r="C45" s="59"/>
      <c r="D45" s="50">
        <f>SUM(D36:D36,D41,D43)</f>
        <v>20000000</v>
      </c>
      <c r="E45" s="162"/>
      <c r="F45" s="50">
        <f>SUM(F36:F36,F41,F43)</f>
        <v>10598915</v>
      </c>
      <c r="G45" s="162"/>
      <c r="H45" s="50">
        <f>SUM(H36:H36,H41,H43)</f>
        <v>1787687</v>
      </c>
      <c r="I45" s="162"/>
      <c r="J45" s="50">
        <f>SUM(J36:J36,J41,J43)</f>
        <v>-1899390</v>
      </c>
      <c r="K45" s="162"/>
      <c r="L45" s="50">
        <f>SUM(L36:L36,L41,L43)</f>
        <v>-111703</v>
      </c>
      <c r="M45" s="162"/>
      <c r="N45" s="50">
        <f>SUM(N36:N36,N41,N43)</f>
        <v>1164600</v>
      </c>
      <c r="P45" s="50">
        <f>SUM(P36:P36,P41,P43)</f>
        <v>8374811</v>
      </c>
      <c r="R45" s="50">
        <f>SUM(R36:R36,R41,R43)</f>
        <v>40026623</v>
      </c>
    </row>
    <row r="46" spans="1:18" ht="23.9" customHeight="1" thickTop="1"/>
  </sheetData>
  <mergeCells count="6">
    <mergeCell ref="D34:R34"/>
    <mergeCell ref="H4:L4"/>
    <mergeCell ref="N4:P4"/>
    <mergeCell ref="D11:R11"/>
    <mergeCell ref="H27:L27"/>
    <mergeCell ref="N27:P27"/>
  </mergeCells>
  <pageMargins left="0.8" right="0.8" top="0.48" bottom="0.5" header="0.5" footer="0.5"/>
  <pageSetup paperSize="9" scale="72" firstPageNumber="11" orientation="landscape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932DF-1383-4274-ABA3-FD57D373751F}">
  <dimension ref="A1:J82"/>
  <sheetViews>
    <sheetView showGridLines="0" tabSelected="1" view="pageBreakPreview" topLeftCell="A62" zoomScale="80" zoomScaleNormal="25" zoomScaleSheetLayoutView="80" workbookViewId="0">
      <selection activeCell="B75" sqref="B75"/>
    </sheetView>
  </sheetViews>
  <sheetFormatPr defaultColWidth="10.81640625" defaultRowHeight="23.15" customHeight="1"/>
  <cols>
    <col min="1" max="1" width="50.81640625" style="24" customWidth="1"/>
    <col min="2" max="2" width="20.81640625" style="24" customWidth="1"/>
    <col min="3" max="3" width="5" style="32" customWidth="1"/>
    <col min="4" max="4" width="2.54296875" style="32" customWidth="1"/>
    <col min="5" max="5" width="14.54296875" style="37" customWidth="1"/>
    <col min="6" max="6" width="1.81640625" style="37" customWidth="1"/>
    <col min="7" max="7" width="14.54296875" style="37" customWidth="1"/>
    <col min="8" max="8" width="1.453125" style="24" customWidth="1"/>
    <col min="9" max="16384" width="10.81640625" style="24"/>
  </cols>
  <sheetData>
    <row r="1" spans="1:10" s="22" customFormat="1" ht="23.15" customHeight="1">
      <c r="A1" s="1" t="s">
        <v>50</v>
      </c>
      <c r="B1" s="81"/>
      <c r="C1" s="81"/>
      <c r="D1" s="87"/>
      <c r="E1" s="37"/>
      <c r="F1" s="37"/>
      <c r="G1" s="37"/>
    </row>
    <row r="2" spans="1:10" ht="23.15" customHeight="1">
      <c r="A2" s="5" t="s">
        <v>122</v>
      </c>
      <c r="B2" s="81"/>
      <c r="C2" s="81"/>
      <c r="D2" s="87"/>
      <c r="E2" s="73"/>
      <c r="F2" s="74"/>
      <c r="G2" s="73"/>
    </row>
    <row r="3" spans="1:10" ht="19" customHeight="1">
      <c r="A3" s="23"/>
      <c r="B3" s="54"/>
      <c r="C3" s="54"/>
      <c r="D3" s="54"/>
      <c r="E3" s="54"/>
      <c r="F3" s="54"/>
      <c r="G3" s="54"/>
      <c r="H3" s="54"/>
    </row>
    <row r="4" spans="1:10" ht="23.15" customHeight="1">
      <c r="C4" s="24"/>
      <c r="D4" s="88"/>
      <c r="E4" s="191" t="s">
        <v>89</v>
      </c>
      <c r="F4" s="191"/>
      <c r="G4" s="191"/>
    </row>
    <row r="5" spans="1:10" ht="23.15" customHeight="1">
      <c r="C5" s="24"/>
      <c r="D5" s="88"/>
      <c r="E5" s="191" t="s">
        <v>123</v>
      </c>
      <c r="F5" s="191"/>
      <c r="G5" s="191"/>
    </row>
    <row r="6" spans="1:10" ht="23.15" customHeight="1">
      <c r="C6" s="24"/>
      <c r="D6" s="89"/>
      <c r="E6" s="90" t="s">
        <v>6</v>
      </c>
      <c r="F6" s="90"/>
      <c r="G6" s="90">
        <v>2567</v>
      </c>
    </row>
    <row r="7" spans="1:10" ht="23.15" customHeight="1">
      <c r="C7" s="24"/>
      <c r="D7" s="89"/>
      <c r="E7" s="190" t="s">
        <v>8</v>
      </c>
      <c r="F7" s="190"/>
      <c r="G7" s="190"/>
    </row>
    <row r="8" spans="1:10" ht="23.15" customHeight="1">
      <c r="A8" s="53" t="s">
        <v>124</v>
      </c>
      <c r="C8" s="24"/>
      <c r="D8" s="24"/>
      <c r="E8" s="91"/>
      <c r="F8" s="24"/>
      <c r="G8" s="91"/>
    </row>
    <row r="9" spans="1:10" ht="23.15" customHeight="1">
      <c r="A9" s="24" t="s">
        <v>75</v>
      </c>
      <c r="D9" s="92"/>
      <c r="E9" s="96">
        <f>+PL!E95</f>
        <v>1365522</v>
      </c>
      <c r="F9" s="153"/>
      <c r="G9" s="93">
        <v>1057902</v>
      </c>
      <c r="H9" s="91"/>
      <c r="J9" s="29"/>
    </row>
    <row r="10" spans="1:10" ht="23.15" customHeight="1">
      <c r="A10" s="94" t="s">
        <v>125</v>
      </c>
      <c r="C10" s="24"/>
      <c r="D10" s="92"/>
      <c r="E10" s="93"/>
      <c r="F10" s="93"/>
      <c r="G10" s="93"/>
      <c r="J10" s="29"/>
    </row>
    <row r="11" spans="1:10" ht="23.15" customHeight="1">
      <c r="A11" s="95" t="s">
        <v>126</v>
      </c>
      <c r="C11" s="24"/>
      <c r="D11" s="92"/>
      <c r="E11" s="93"/>
      <c r="F11" s="93"/>
      <c r="G11" s="93"/>
      <c r="J11" s="29"/>
    </row>
    <row r="12" spans="1:10" ht="23.15" customHeight="1">
      <c r="A12" s="85" t="s">
        <v>127</v>
      </c>
      <c r="C12" s="24"/>
      <c r="D12" s="92"/>
      <c r="E12" s="93">
        <v>250017</v>
      </c>
      <c r="F12" s="93"/>
      <c r="G12" s="93">
        <v>215569</v>
      </c>
      <c r="H12" s="91"/>
      <c r="J12" s="29"/>
    </row>
    <row r="13" spans="1:10" ht="23.15" customHeight="1">
      <c r="A13" s="85" t="s">
        <v>128</v>
      </c>
      <c r="C13" s="24"/>
      <c r="D13" s="92"/>
      <c r="E13" s="93">
        <f>+PL!E94</f>
        <v>495771</v>
      </c>
      <c r="F13" s="93"/>
      <c r="G13" s="93">
        <v>865306</v>
      </c>
      <c r="H13" s="91"/>
      <c r="J13" s="29"/>
    </row>
    <row r="14" spans="1:10" ht="23.15" customHeight="1">
      <c r="A14" s="85" t="s">
        <v>170</v>
      </c>
      <c r="C14" s="24"/>
      <c r="D14" s="92"/>
      <c r="E14" s="93">
        <v>1469</v>
      </c>
      <c r="F14" s="93"/>
      <c r="G14" s="93">
        <v>0</v>
      </c>
      <c r="H14" s="91"/>
      <c r="J14" s="29"/>
    </row>
    <row r="15" spans="1:10" ht="23.15" customHeight="1">
      <c r="A15" s="85" t="s">
        <v>129</v>
      </c>
      <c r="C15" s="24"/>
      <c r="D15" s="92"/>
      <c r="E15" s="93">
        <v>24987</v>
      </c>
      <c r="F15" s="93"/>
      <c r="G15" s="93">
        <v>23304</v>
      </c>
      <c r="H15" s="91"/>
      <c r="J15" s="29"/>
    </row>
    <row r="16" spans="1:10" ht="23.15" customHeight="1">
      <c r="A16" s="85" t="s">
        <v>130</v>
      </c>
      <c r="C16" s="24"/>
      <c r="D16" s="92"/>
      <c r="E16" s="93">
        <v>3929</v>
      </c>
      <c r="F16" s="93"/>
      <c r="G16" s="93">
        <v>63304</v>
      </c>
      <c r="H16" s="91"/>
      <c r="J16" s="29"/>
    </row>
    <row r="17" spans="1:10" ht="23.15" customHeight="1">
      <c r="A17" s="85" t="s">
        <v>176</v>
      </c>
      <c r="C17" s="24"/>
      <c r="D17" s="92"/>
      <c r="E17" s="93">
        <v>-163010</v>
      </c>
      <c r="F17" s="93"/>
      <c r="G17" s="93">
        <v>-712553</v>
      </c>
      <c r="H17" s="91"/>
      <c r="J17" s="29"/>
    </row>
    <row r="18" spans="1:10" ht="23.15" customHeight="1">
      <c r="A18" s="85" t="s">
        <v>177</v>
      </c>
      <c r="C18" s="24"/>
      <c r="D18" s="92"/>
      <c r="E18" s="93">
        <v>-219</v>
      </c>
      <c r="F18" s="93"/>
      <c r="G18" s="93">
        <v>79</v>
      </c>
      <c r="H18" s="91"/>
      <c r="J18" s="29"/>
    </row>
    <row r="19" spans="1:10" ht="23.15" customHeight="1">
      <c r="A19" s="85" t="s">
        <v>178</v>
      </c>
      <c r="C19" s="24"/>
      <c r="D19" s="92"/>
      <c r="E19" s="93">
        <v>-3905</v>
      </c>
      <c r="F19" s="93"/>
      <c r="G19" s="93">
        <v>304</v>
      </c>
      <c r="H19" s="91"/>
      <c r="J19" s="29"/>
    </row>
    <row r="20" spans="1:10" ht="23.15" customHeight="1">
      <c r="A20" s="85" t="s">
        <v>179</v>
      </c>
      <c r="C20" s="24"/>
      <c r="D20" s="92"/>
      <c r="E20" s="93">
        <f>-PL!E80</f>
        <v>-134434</v>
      </c>
      <c r="F20" s="93"/>
      <c r="G20" s="93">
        <v>25619</v>
      </c>
      <c r="H20" s="91"/>
      <c r="J20" s="29"/>
    </row>
    <row r="21" spans="1:10" ht="23.15" customHeight="1">
      <c r="A21" s="85" t="s">
        <v>56</v>
      </c>
      <c r="C21" s="24"/>
      <c r="D21" s="55"/>
      <c r="E21" s="93">
        <f>-PL!E74</f>
        <v>-3359895</v>
      </c>
      <c r="F21" s="29"/>
      <c r="G21" s="93">
        <v>-3478630</v>
      </c>
      <c r="H21" s="91"/>
      <c r="J21" s="29"/>
    </row>
    <row r="22" spans="1:10" ht="23.15" customHeight="1">
      <c r="A22" s="85" t="s">
        <v>61</v>
      </c>
      <c r="C22" s="24"/>
      <c r="D22" s="92"/>
      <c r="E22" s="93">
        <f>-PL!E81</f>
        <v>-108008</v>
      </c>
      <c r="F22" s="93"/>
      <c r="G22" s="96">
        <v>-102952</v>
      </c>
      <c r="H22" s="91"/>
      <c r="J22" s="29"/>
    </row>
    <row r="23" spans="1:10" ht="23.15" customHeight="1">
      <c r="A23" s="85" t="s">
        <v>131</v>
      </c>
      <c r="C23" s="24"/>
      <c r="D23" s="55"/>
      <c r="E23" s="37">
        <v>5792274</v>
      </c>
      <c r="F23" s="29"/>
      <c r="G23" s="37">
        <v>5822080</v>
      </c>
      <c r="H23" s="91"/>
      <c r="J23" s="29"/>
    </row>
    <row r="24" spans="1:10" ht="23.15" customHeight="1">
      <c r="A24" s="85" t="s">
        <v>132</v>
      </c>
      <c r="C24" s="24"/>
      <c r="D24" s="55"/>
      <c r="E24" s="96">
        <v>-3257039</v>
      </c>
      <c r="F24" s="29"/>
      <c r="G24" s="96">
        <v>-2598956</v>
      </c>
      <c r="H24" s="91"/>
      <c r="J24" s="29"/>
    </row>
    <row r="25" spans="1:10" ht="23.15" customHeight="1">
      <c r="A25" s="85" t="s">
        <v>133</v>
      </c>
      <c r="C25" s="24"/>
      <c r="D25" s="55"/>
      <c r="E25" s="97">
        <v>-155118</v>
      </c>
      <c r="F25" s="29"/>
      <c r="G25" s="97">
        <v>-45000</v>
      </c>
      <c r="H25" s="91"/>
      <c r="J25" s="29"/>
    </row>
    <row r="26" spans="1:10" ht="23.15" customHeight="1">
      <c r="A26" s="27" t="s">
        <v>134</v>
      </c>
      <c r="C26" s="24"/>
      <c r="D26" s="92"/>
      <c r="E26" s="93">
        <f>SUM(E9:E25)</f>
        <v>752341</v>
      </c>
      <c r="F26" s="93"/>
      <c r="G26" s="93">
        <f>SUM(G9:G25)</f>
        <v>1135376</v>
      </c>
      <c r="H26" s="91"/>
      <c r="J26" s="29"/>
    </row>
    <row r="27" spans="1:10" ht="11.5" customHeight="1">
      <c r="A27" s="82"/>
      <c r="C27" s="24"/>
      <c r="D27" s="92"/>
      <c r="E27" s="93"/>
      <c r="F27" s="93"/>
      <c r="G27" s="93"/>
      <c r="H27" s="91"/>
      <c r="J27" s="29"/>
    </row>
    <row r="28" spans="1:10" ht="23.15" customHeight="1">
      <c r="A28" s="94" t="s">
        <v>185</v>
      </c>
      <c r="C28" s="24"/>
      <c r="D28" s="92"/>
      <c r="E28" s="93"/>
      <c r="F28" s="93"/>
      <c r="G28" s="93"/>
      <c r="J28" s="29"/>
    </row>
    <row r="29" spans="1:10" ht="23.15" customHeight="1">
      <c r="A29" s="84" t="s">
        <v>25</v>
      </c>
      <c r="C29" s="24"/>
      <c r="D29" s="92"/>
      <c r="E29" s="93">
        <v>-3887485</v>
      </c>
      <c r="F29" s="93"/>
      <c r="G29" s="93">
        <v>16814576</v>
      </c>
      <c r="H29" s="91"/>
      <c r="J29" s="29"/>
    </row>
    <row r="30" spans="1:10" ht="23.15" customHeight="1">
      <c r="A30" s="84" t="s">
        <v>135</v>
      </c>
      <c r="C30" s="24"/>
      <c r="D30" s="92"/>
      <c r="E30" s="93">
        <v>-8755301</v>
      </c>
      <c r="F30" s="93"/>
      <c r="G30" s="93">
        <v>-4250977</v>
      </c>
      <c r="H30" s="91"/>
      <c r="J30" s="29"/>
    </row>
    <row r="31" spans="1:10" ht="23.15" customHeight="1">
      <c r="A31" s="84" t="s">
        <v>136</v>
      </c>
      <c r="C31" s="24"/>
      <c r="D31" s="92"/>
      <c r="E31" s="93">
        <v>3409</v>
      </c>
      <c r="F31" s="93"/>
      <c r="G31" s="93">
        <v>114637</v>
      </c>
      <c r="H31" s="91"/>
      <c r="J31" s="29"/>
    </row>
    <row r="32" spans="1:10" ht="23.15" customHeight="1">
      <c r="A32" s="84" t="s">
        <v>137</v>
      </c>
      <c r="C32" s="24"/>
      <c r="D32" s="92"/>
      <c r="E32" s="93">
        <v>260894</v>
      </c>
      <c r="F32" s="93"/>
      <c r="G32" s="93">
        <v>-12010</v>
      </c>
      <c r="H32" s="91"/>
      <c r="J32" s="29"/>
    </row>
    <row r="33" spans="1:10" ht="11.5" customHeight="1">
      <c r="A33" s="86"/>
      <c r="C33" s="24"/>
      <c r="D33" s="92"/>
      <c r="E33" s="93"/>
      <c r="F33" s="93"/>
      <c r="G33" s="93"/>
      <c r="H33" s="91"/>
      <c r="J33" s="29"/>
    </row>
    <row r="34" spans="1:10" ht="23.15" customHeight="1">
      <c r="A34" s="98" t="s">
        <v>184</v>
      </c>
      <c r="C34" s="24"/>
      <c r="D34" s="55"/>
      <c r="E34" s="96"/>
      <c r="F34" s="29"/>
      <c r="G34" s="96"/>
      <c r="J34" s="29"/>
    </row>
    <row r="35" spans="1:10" ht="23.15" customHeight="1">
      <c r="A35" s="84" t="s">
        <v>24</v>
      </c>
      <c r="C35" s="24"/>
      <c r="D35" s="55"/>
      <c r="E35" s="96">
        <f>+BS!E30-BS!G30</f>
        <v>4611483</v>
      </c>
      <c r="F35" s="29"/>
      <c r="G35" s="96">
        <v>-6630238</v>
      </c>
      <c r="H35" s="91"/>
      <c r="J35" s="29"/>
    </row>
    <row r="36" spans="1:10" ht="23.15" customHeight="1">
      <c r="A36" s="84" t="s">
        <v>25</v>
      </c>
      <c r="C36" s="24"/>
      <c r="D36" s="55"/>
      <c r="E36" s="96">
        <f>+BS!E31-BS!G31</f>
        <v>5337245</v>
      </c>
      <c r="F36" s="96"/>
      <c r="G36" s="96">
        <v>-777459</v>
      </c>
      <c r="H36" s="91"/>
      <c r="J36" s="29"/>
    </row>
    <row r="37" spans="1:10" ht="23.15" customHeight="1">
      <c r="A37" s="84" t="s">
        <v>26</v>
      </c>
      <c r="C37" s="24"/>
      <c r="D37" s="24"/>
      <c r="E37" s="96">
        <f>+BS!E32-BS!G32</f>
        <v>502074</v>
      </c>
      <c r="F37" s="93"/>
      <c r="G37" s="29">
        <v>450970</v>
      </c>
      <c r="H37" s="91"/>
      <c r="J37" s="29"/>
    </row>
    <row r="38" spans="1:10" ht="23.15" customHeight="1">
      <c r="A38" s="84" t="s">
        <v>138</v>
      </c>
      <c r="C38" s="24"/>
      <c r="D38" s="55"/>
      <c r="E38" s="96">
        <v>-2850000</v>
      </c>
      <c r="F38" s="29"/>
      <c r="G38" s="96">
        <v>-7892000</v>
      </c>
      <c r="H38" s="91"/>
      <c r="J38" s="29"/>
    </row>
    <row r="39" spans="1:10" ht="23.15" customHeight="1">
      <c r="A39" s="84" t="s">
        <v>139</v>
      </c>
      <c r="C39" s="24"/>
      <c r="D39" s="55"/>
      <c r="E39" s="93">
        <v>-140950</v>
      </c>
      <c r="F39" s="93"/>
      <c r="G39" s="93">
        <v>-136050</v>
      </c>
      <c r="H39" s="91"/>
      <c r="J39" s="29"/>
    </row>
    <row r="40" spans="1:10" ht="23.15" customHeight="1">
      <c r="A40" s="84" t="s">
        <v>32</v>
      </c>
      <c r="C40" s="24"/>
      <c r="D40" s="55"/>
      <c r="E40" s="29">
        <v>-19603</v>
      </c>
      <c r="F40" s="93"/>
      <c r="G40" s="29">
        <v>-14671</v>
      </c>
      <c r="H40" s="91"/>
      <c r="J40" s="29"/>
    </row>
    <row r="41" spans="1:10" ht="23.15" customHeight="1">
      <c r="A41" s="84" t="s">
        <v>34</v>
      </c>
      <c r="C41" s="24"/>
      <c r="D41" s="55"/>
      <c r="E41" s="93">
        <v>63665</v>
      </c>
      <c r="F41" s="93"/>
      <c r="G41" s="93">
        <v>47269</v>
      </c>
      <c r="H41" s="91"/>
      <c r="J41" s="29"/>
    </row>
    <row r="42" spans="1:10" ht="23.15" customHeight="1">
      <c r="A42" s="84" t="s">
        <v>35</v>
      </c>
      <c r="C42" s="24"/>
      <c r="D42" s="55"/>
      <c r="E42" s="93">
        <v>295766</v>
      </c>
      <c r="F42" s="96"/>
      <c r="G42" s="93">
        <v>470583</v>
      </c>
      <c r="H42" s="91"/>
      <c r="J42" s="29"/>
    </row>
    <row r="43" spans="1:10" ht="23.15" customHeight="1">
      <c r="A43" s="82" t="s">
        <v>180</v>
      </c>
      <c r="B43" s="54"/>
      <c r="C43" s="54"/>
      <c r="D43" s="99"/>
      <c r="E43" s="100">
        <f>SUM(E26:E42)</f>
        <v>-3826462</v>
      </c>
      <c r="F43" s="101"/>
      <c r="G43" s="100">
        <f>SUM(G26:G42)</f>
        <v>-679994</v>
      </c>
      <c r="J43" s="29"/>
    </row>
    <row r="44" spans="1:10" ht="23.15" customHeight="1">
      <c r="A44" s="27"/>
      <c r="C44" s="24"/>
      <c r="D44" s="102"/>
      <c r="E44" s="32"/>
      <c r="G44" s="32"/>
      <c r="J44" s="29"/>
    </row>
    <row r="45" spans="1:10" s="22" customFormat="1" ht="23.15" customHeight="1">
      <c r="A45" s="1" t="s">
        <v>50</v>
      </c>
      <c r="B45" s="81"/>
      <c r="C45" s="81"/>
      <c r="D45" s="87"/>
      <c r="E45" s="37"/>
      <c r="F45" s="37"/>
      <c r="G45" s="37"/>
      <c r="J45" s="29"/>
    </row>
    <row r="46" spans="1:10" s="22" customFormat="1" ht="23.15" customHeight="1">
      <c r="A46" s="5" t="s">
        <v>122</v>
      </c>
      <c r="B46" s="81"/>
      <c r="C46" s="81"/>
      <c r="D46" s="87"/>
      <c r="E46" s="73"/>
      <c r="F46" s="74"/>
      <c r="G46" s="73"/>
      <c r="J46" s="29"/>
    </row>
    <row r="47" spans="1:10" ht="23.15" customHeight="1">
      <c r="A47" s="23"/>
      <c r="B47" s="54"/>
      <c r="C47" s="54"/>
      <c r="D47" s="54"/>
      <c r="E47" s="54"/>
      <c r="F47" s="54"/>
      <c r="G47" s="54"/>
      <c r="J47" s="29"/>
    </row>
    <row r="48" spans="1:10" ht="23.15" customHeight="1">
      <c r="C48" s="24"/>
      <c r="D48" s="88"/>
      <c r="E48" s="191" t="s">
        <v>89</v>
      </c>
      <c r="F48" s="191"/>
      <c r="G48" s="191"/>
      <c r="H48" s="54"/>
      <c r="J48" s="29"/>
    </row>
    <row r="49" spans="1:10" ht="23.15" customHeight="1">
      <c r="C49" s="24"/>
      <c r="D49" s="88"/>
      <c r="E49" s="191" t="s">
        <v>123</v>
      </c>
      <c r="F49" s="191"/>
      <c r="G49" s="191"/>
      <c r="H49" s="54"/>
      <c r="J49" s="29"/>
    </row>
    <row r="50" spans="1:10" ht="23.15" customHeight="1">
      <c r="C50" s="24"/>
      <c r="D50" s="89"/>
      <c r="E50" s="90" t="s">
        <v>6</v>
      </c>
      <c r="F50" s="90"/>
      <c r="G50" s="90">
        <v>2567</v>
      </c>
      <c r="H50" s="54"/>
      <c r="J50" s="29"/>
    </row>
    <row r="51" spans="1:10" ht="23.15" customHeight="1">
      <c r="C51" s="24"/>
      <c r="D51" s="89"/>
      <c r="E51" s="190" t="s">
        <v>8</v>
      </c>
      <c r="F51" s="190"/>
      <c r="G51" s="190"/>
      <c r="J51" s="29"/>
    </row>
    <row r="52" spans="1:10" ht="23.15" customHeight="1">
      <c r="A52" s="83" t="s">
        <v>140</v>
      </c>
      <c r="C52" s="24"/>
      <c r="D52" s="55"/>
      <c r="E52" s="96"/>
      <c r="F52" s="29"/>
      <c r="G52" s="96"/>
      <c r="J52" s="29"/>
    </row>
    <row r="53" spans="1:10" ht="23.15" customHeight="1">
      <c r="A53" s="27" t="s">
        <v>141</v>
      </c>
      <c r="C53" s="24"/>
      <c r="D53" s="55"/>
      <c r="E53" s="93">
        <v>563941</v>
      </c>
      <c r="F53" s="93"/>
      <c r="G53" s="93">
        <v>454645</v>
      </c>
      <c r="H53" s="103"/>
      <c r="J53" s="29"/>
    </row>
    <row r="54" spans="1:10" ht="23.15" customHeight="1">
      <c r="A54" s="27" t="s">
        <v>142</v>
      </c>
      <c r="C54" s="24"/>
      <c r="D54" s="55"/>
      <c r="E54" s="93">
        <v>108008</v>
      </c>
      <c r="F54" s="93"/>
      <c r="G54" s="93">
        <v>102952</v>
      </c>
      <c r="H54" s="103"/>
      <c r="J54" s="29"/>
    </row>
    <row r="55" spans="1:10" ht="23.15" customHeight="1">
      <c r="A55" s="27" t="s">
        <v>143</v>
      </c>
      <c r="C55" s="24"/>
      <c r="D55" s="55"/>
      <c r="E55" s="93">
        <v>0</v>
      </c>
      <c r="F55" s="93"/>
      <c r="G55" s="93">
        <v>-49510</v>
      </c>
      <c r="H55" s="103"/>
      <c r="J55" s="29"/>
    </row>
    <row r="56" spans="1:10" ht="23.15" customHeight="1">
      <c r="A56" s="154" t="s">
        <v>144</v>
      </c>
      <c r="C56" s="24"/>
      <c r="D56" s="55"/>
      <c r="E56" s="96">
        <v>0</v>
      </c>
      <c r="F56" s="29"/>
      <c r="G56" s="96">
        <v>119015</v>
      </c>
      <c r="J56" s="29"/>
    </row>
    <row r="57" spans="1:10" ht="23.15" customHeight="1">
      <c r="A57" s="27" t="s">
        <v>145</v>
      </c>
      <c r="C57" s="24"/>
      <c r="D57" s="55"/>
      <c r="E57" s="93"/>
      <c r="F57" s="93"/>
      <c r="G57" s="93"/>
      <c r="H57" s="103"/>
      <c r="J57" s="29"/>
    </row>
    <row r="58" spans="1:10" ht="23.15" customHeight="1">
      <c r="A58" s="84" t="s">
        <v>80</v>
      </c>
      <c r="C58" s="24"/>
      <c r="D58" s="55"/>
      <c r="E58" s="96">
        <v>-10884924</v>
      </c>
      <c r="F58" s="96"/>
      <c r="G58" s="96">
        <v>-7806397</v>
      </c>
      <c r="H58" s="103"/>
      <c r="J58" s="29"/>
    </row>
    <row r="59" spans="1:10" ht="23.15" customHeight="1">
      <c r="A59" s="27" t="s">
        <v>146</v>
      </c>
      <c r="C59" s="24"/>
      <c r="D59" s="55"/>
      <c r="E59" s="24"/>
      <c r="F59" s="24"/>
      <c r="G59" s="24"/>
      <c r="H59" s="103"/>
      <c r="J59" s="29"/>
    </row>
    <row r="60" spans="1:10" ht="23.15" customHeight="1">
      <c r="A60" s="84" t="s">
        <v>80</v>
      </c>
      <c r="C60" s="24"/>
      <c r="D60" s="55"/>
      <c r="E60" s="93">
        <v>9193918</v>
      </c>
      <c r="F60" s="93"/>
      <c r="G60" s="93">
        <v>7653381</v>
      </c>
      <c r="H60" s="103"/>
      <c r="J60" s="29"/>
    </row>
    <row r="61" spans="1:10" ht="23.15" customHeight="1">
      <c r="A61" s="27" t="s">
        <v>147</v>
      </c>
      <c r="C61" s="24"/>
      <c r="D61" s="55"/>
      <c r="E61" s="24"/>
      <c r="F61" s="24"/>
      <c r="G61" s="24"/>
      <c r="H61" s="103"/>
      <c r="J61" s="29"/>
    </row>
    <row r="62" spans="1:10" ht="23.15" customHeight="1">
      <c r="A62" s="84" t="s">
        <v>148</v>
      </c>
      <c r="C62" s="24"/>
      <c r="D62" s="55"/>
      <c r="E62" s="75">
        <v>174996</v>
      </c>
      <c r="F62" s="93"/>
      <c r="G62" s="75">
        <v>568586</v>
      </c>
      <c r="H62" s="103"/>
      <c r="J62" s="29"/>
    </row>
    <row r="63" spans="1:10" ht="23.15" customHeight="1">
      <c r="A63" s="27" t="s">
        <v>149</v>
      </c>
      <c r="C63" s="27"/>
      <c r="D63" s="55"/>
      <c r="E63" s="93">
        <v>-128959</v>
      </c>
      <c r="F63" s="93"/>
      <c r="G63" s="93">
        <v>-81177</v>
      </c>
      <c r="H63" s="91"/>
      <c r="J63" s="29"/>
    </row>
    <row r="64" spans="1:10" ht="23.15" customHeight="1">
      <c r="A64" s="24" t="s">
        <v>150</v>
      </c>
      <c r="C64" s="24"/>
      <c r="D64" s="55"/>
      <c r="E64" s="96">
        <v>405</v>
      </c>
      <c r="F64" s="96"/>
      <c r="G64" s="96">
        <v>95</v>
      </c>
      <c r="H64" s="103"/>
      <c r="J64" s="29"/>
    </row>
    <row r="65" spans="1:10" ht="23.15" customHeight="1">
      <c r="A65" s="27" t="s">
        <v>151</v>
      </c>
      <c r="B65" s="27"/>
      <c r="C65" s="27"/>
      <c r="D65" s="55"/>
      <c r="E65" s="93">
        <v>-115256</v>
      </c>
      <c r="F65" s="93"/>
      <c r="G65" s="93">
        <v>-65307</v>
      </c>
      <c r="H65" s="91"/>
      <c r="J65" s="29"/>
    </row>
    <row r="66" spans="1:10" ht="23.15" customHeight="1">
      <c r="A66" s="82" t="s">
        <v>181</v>
      </c>
      <c r="B66" s="27"/>
      <c r="C66" s="27"/>
      <c r="D66" s="55"/>
      <c r="E66" s="104">
        <f>SUM(E53:E65)</f>
        <v>-1087871</v>
      </c>
      <c r="F66" s="101"/>
      <c r="G66" s="104">
        <f>SUM(G53:G65)</f>
        <v>896283</v>
      </c>
      <c r="J66" s="29"/>
    </row>
    <row r="67" spans="1:10" ht="23.15" customHeight="1">
      <c r="A67" s="82"/>
      <c r="B67" s="27"/>
      <c r="C67" s="27"/>
      <c r="D67" s="55"/>
      <c r="E67" s="93"/>
      <c r="F67" s="29"/>
      <c r="G67" s="93"/>
      <c r="J67" s="29"/>
    </row>
    <row r="68" spans="1:10" ht="23.15" customHeight="1">
      <c r="A68" s="83" t="s">
        <v>152</v>
      </c>
      <c r="B68" s="27"/>
      <c r="C68" s="27"/>
      <c r="D68" s="55"/>
      <c r="E68" s="93"/>
      <c r="F68" s="29"/>
      <c r="G68" s="93"/>
      <c r="J68" s="29"/>
    </row>
    <row r="69" spans="1:10" ht="23.15" customHeight="1">
      <c r="A69" s="86" t="s">
        <v>153</v>
      </c>
      <c r="B69" s="27"/>
      <c r="C69" s="27"/>
      <c r="D69" s="55"/>
      <c r="E69" s="93">
        <v>-132482</v>
      </c>
      <c r="F69" s="29"/>
      <c r="G69" s="93">
        <v>-116398</v>
      </c>
      <c r="I69" s="155"/>
      <c r="J69" s="29"/>
    </row>
    <row r="70" spans="1:10" ht="23.15" customHeight="1">
      <c r="A70" s="164" t="s">
        <v>169</v>
      </c>
      <c r="B70" s="27"/>
      <c r="C70" s="27"/>
      <c r="D70" s="55"/>
      <c r="E70" s="93">
        <v>5000000</v>
      </c>
      <c r="F70" s="29"/>
      <c r="G70" s="96" t="s">
        <v>168</v>
      </c>
      <c r="I70" s="155"/>
      <c r="J70" s="29"/>
    </row>
    <row r="71" spans="1:10" ht="23.15" customHeight="1">
      <c r="A71" s="82" t="s">
        <v>182</v>
      </c>
      <c r="B71" s="27"/>
      <c r="C71" s="27"/>
      <c r="D71" s="55"/>
      <c r="E71" s="104">
        <f>SUM(E69:E70)</f>
        <v>4867518</v>
      </c>
      <c r="F71" s="101"/>
      <c r="G71" s="104">
        <f>SUM(G69:G70)</f>
        <v>-116398</v>
      </c>
      <c r="J71" s="29"/>
    </row>
    <row r="72" spans="1:10" ht="23.15" customHeight="1">
      <c r="A72" s="82"/>
      <c r="B72" s="27"/>
      <c r="C72" s="27"/>
      <c r="D72" s="55"/>
      <c r="E72" s="105"/>
      <c r="F72" s="101"/>
      <c r="G72" s="105"/>
      <c r="J72" s="29"/>
    </row>
    <row r="73" spans="1:10" ht="23.15" customHeight="1">
      <c r="A73" s="165" t="s">
        <v>183</v>
      </c>
      <c r="C73" s="24"/>
      <c r="D73" s="55"/>
      <c r="E73" s="106">
        <f>SUM(E43,E66,E71)</f>
        <v>-46815</v>
      </c>
      <c r="F73" s="101"/>
      <c r="G73" s="106">
        <f>SUM(G43,G66,G71)</f>
        <v>99891</v>
      </c>
      <c r="J73" s="29"/>
    </row>
    <row r="74" spans="1:10" ht="23.15" customHeight="1">
      <c r="A74" s="86" t="s">
        <v>154</v>
      </c>
      <c r="C74" s="24"/>
      <c r="D74" s="55"/>
      <c r="E74" s="97">
        <f>+BS!G7</f>
        <v>643315</v>
      </c>
      <c r="F74" s="29"/>
      <c r="G74" s="97">
        <v>691375</v>
      </c>
      <c r="J74" s="29"/>
    </row>
    <row r="75" spans="1:10" ht="23.15" customHeight="1" thickBot="1">
      <c r="A75" s="82" t="s">
        <v>155</v>
      </c>
      <c r="C75" s="24"/>
      <c r="D75" s="55"/>
      <c r="E75" s="107">
        <f>SUM(E73:E74)</f>
        <v>596500</v>
      </c>
      <c r="F75" s="101"/>
      <c r="G75" s="107">
        <f>SUM(G73:G74)</f>
        <v>791266</v>
      </c>
      <c r="J75" s="29"/>
    </row>
    <row r="76" spans="1:10" ht="23.15" customHeight="1" thickTop="1">
      <c r="A76" s="27"/>
      <c r="C76" s="24"/>
      <c r="D76" s="55"/>
      <c r="E76" s="78">
        <f>E75-BS!E7</f>
        <v>0</v>
      </c>
      <c r="F76" s="108"/>
      <c r="G76" s="78"/>
      <c r="J76" s="29"/>
    </row>
    <row r="77" spans="1:10" ht="23.15" customHeight="1">
      <c r="A77" s="82" t="s">
        <v>156</v>
      </c>
      <c r="C77" s="24"/>
      <c r="D77" s="55"/>
      <c r="E77" s="29"/>
      <c r="F77" s="29"/>
      <c r="G77" s="29"/>
      <c r="J77" s="29"/>
    </row>
    <row r="78" spans="1:10" ht="23.15" customHeight="1">
      <c r="A78" s="86" t="s">
        <v>157</v>
      </c>
      <c r="C78" s="24"/>
      <c r="D78" s="55"/>
      <c r="E78" s="29"/>
      <c r="F78" s="29"/>
      <c r="G78" s="29"/>
      <c r="J78" s="29"/>
    </row>
    <row r="79" spans="1:10" ht="23.15" customHeight="1">
      <c r="A79" s="109" t="s">
        <v>187</v>
      </c>
      <c r="C79" s="24"/>
      <c r="D79" s="55"/>
      <c r="E79" s="28">
        <v>-7022</v>
      </c>
      <c r="F79" s="29"/>
      <c r="G79" s="28">
        <v>69605</v>
      </c>
      <c r="J79" s="29"/>
    </row>
    <row r="80" spans="1:10" ht="23.15" customHeight="1">
      <c r="A80" s="109" t="s">
        <v>186</v>
      </c>
      <c r="C80" s="24"/>
      <c r="D80" s="110"/>
      <c r="E80" s="76">
        <v>118815</v>
      </c>
      <c r="F80" s="24"/>
      <c r="G80" s="96">
        <v>0</v>
      </c>
    </row>
    <row r="81" spans="1:7" ht="23.15" customHeight="1">
      <c r="A81" s="27"/>
      <c r="C81" s="24"/>
      <c r="D81" s="88"/>
      <c r="E81" s="32"/>
      <c r="F81" s="24"/>
      <c r="G81" s="32"/>
    </row>
    <row r="82" spans="1:7" ht="23.15" customHeight="1">
      <c r="E82" s="33"/>
      <c r="F82" s="33"/>
      <c r="G82" s="33"/>
    </row>
  </sheetData>
  <mergeCells count="6">
    <mergeCell ref="E51:G51"/>
    <mergeCell ref="E4:G4"/>
    <mergeCell ref="E5:G5"/>
    <mergeCell ref="E7:G7"/>
    <mergeCell ref="E48:G48"/>
    <mergeCell ref="E49:G49"/>
  </mergeCells>
  <printOptions gridLinesSet="0"/>
  <pageMargins left="0.8" right="0.8" top="0.48" bottom="0.3" header="0.5" footer="0.3"/>
  <pageSetup paperSize="9" scale="78" firstPageNumber="13" fitToHeight="2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4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datasnipper xmlns="http://datasnipper" workbookId="6ef43c24-bb4e-4ab3-be42-335219d53506" included="false" dataSnipperSheetDeleted="false" guid="8bb88b82-8632-401e-aa4a-8cde2188aa1b" revision="2"/>
</file>

<file path=customXml/itemProps1.xml><?xml version="1.0" encoding="utf-8"?>
<ds:datastoreItem xmlns:ds="http://schemas.openxmlformats.org/officeDocument/2006/customXml" ds:itemID="{5118C6B0-3E1C-4B80-946A-1D4BD431180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BAC829-1632-4385-8E4C-C3A4EE4A85E5}">
  <ds:schemaRefs>
    <ds:schemaRef ds:uri="http://datasnipper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Nattanan Sarapadsamart</dc:creator>
  <cp:keywords/>
  <dc:description/>
  <cp:lastModifiedBy>Kornsiri, Chongaksorn</cp:lastModifiedBy>
  <cp:revision/>
  <cp:lastPrinted>2025-08-25T02:57:22Z</cp:lastPrinted>
  <dcterms:created xsi:type="dcterms:W3CDTF">1999-05-15T03:54:17Z</dcterms:created>
  <dcterms:modified xsi:type="dcterms:W3CDTF">2025-08-25T02:57:26Z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